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kenkanrensvr\Share\●国内誘致部　誘致事業課\■R７　しま旅\03.R7 旅行会社 申請・実績\3.R7　しま旅申請書類関係\01.提出書類 （旅行会社→事務局）\3.R7 実績\1.募集　実績\"/>
    </mc:Choice>
  </mc:AlternateContent>
  <xr:revisionPtr revIDLastSave="0" documentId="13_ncr:1_{7AB6C3A9-5192-4832-BB0E-3DBF9D7EBD43}" xr6:coauthVersionLast="47" xr6:coauthVersionMax="47" xr10:uidLastSave="{00000000-0000-0000-0000-000000000000}"/>
  <bookViews>
    <workbookView xWindow="-120" yWindow="-120" windowWidth="29040" windowHeight="15720" tabRatio="879" activeTab="5" xr2:uid="{00000000-000D-0000-FFFF-FFFF00000000}"/>
  </bookViews>
  <sheets>
    <sheet name="情報シート" sheetId="5" r:id="rId1"/>
    <sheet name="R7　航空　" sheetId="24" r:id="rId2"/>
    <sheet name="R7 航路" sheetId="25" r:id="rId3"/>
    <sheet name="航路　割引一覧" sheetId="26" r:id="rId4"/>
    <sheet name="実績　算出シート　 (6コース) " sheetId="28" r:id="rId5"/>
    <sheet name="様式5　実績" sheetId="3" r:id="rId6"/>
    <sheet name="別記　1　実績書" sheetId="10" r:id="rId7"/>
    <sheet name="様式7　請求書" sheetId="4" r:id="rId8"/>
    <sheet name="販売状況調査" sheetId="12" r:id="rId9"/>
  </sheets>
  <definedNames>
    <definedName name="_xlnm._FilterDatabase" localSheetId="4" hidden="1">#REF!</definedName>
    <definedName name="_xlnm.Print_Area" localSheetId="1">'R7　航空　'!$A$1:$F$14</definedName>
    <definedName name="_xlnm.Print_Area" localSheetId="2">'R7 航路'!$C$1:$L$125</definedName>
    <definedName name="_xlnm.Print_Area" localSheetId="3">'航路　割引一覧'!$A$1:$V$73</definedName>
    <definedName name="_xlnm.Print_Area" localSheetId="4">'実績　算出シート　 (6コース) '!$B$1:$AX$124</definedName>
    <definedName name="_xlnm.Print_Area" localSheetId="0">情報シート!$A$1:$N$19</definedName>
    <definedName name="_xlnm.Print_Area" localSheetId="8">販売状況調査!$B$2:$U$56</definedName>
    <definedName name="_xlnm.Print_Area" localSheetId="6">'別記　1　実績書'!$B$2:$AI$42</definedName>
    <definedName name="_xlnm.Print_Area" localSheetId="5">'様式5　実績'!$B$2:$AG$57</definedName>
    <definedName name="_xlnm.Print_Area" localSheetId="7">'様式7　請求書'!$B$2:$AG$59</definedName>
    <definedName name="_xlnm.Print_Titles" localSheetId="2">'R7 航路'!$1:$7</definedName>
    <definedName name="既存" localSheetId="1">#REF!</definedName>
    <definedName name="既存" localSheetId="4">#REF!</definedName>
    <definedName name="既存">#REF!</definedName>
    <definedName name="航路令和3年" localSheetId="1">#REF!</definedName>
    <definedName name="航路令和3年" localSheetId="4">#REF!</definedName>
    <definedName name="航路令和3年">#REF!</definedName>
    <definedName name="実施月">#REF!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123" i="28" l="1"/>
  <c r="AS122" i="28"/>
  <c r="CJ113" i="28"/>
  <c r="AK113" i="28"/>
  <c r="CK112" i="28"/>
  <c r="CJ112" i="28"/>
  <c r="CI112" i="28"/>
  <c r="CH112" i="28"/>
  <c r="CG112" i="28"/>
  <c r="CK111" i="28"/>
  <c r="CJ111" i="28"/>
  <c r="CI111" i="28"/>
  <c r="CH111" i="28"/>
  <c r="CG111" i="28"/>
  <c r="CL111" i="28" s="1"/>
  <c r="DA95" i="28" s="1"/>
  <c r="DF110" i="28"/>
  <c r="CK110" i="28"/>
  <c r="CJ110" i="28"/>
  <c r="CL110" i="28" s="1"/>
  <c r="DA89" i="28" s="1"/>
  <c r="CI110" i="28"/>
  <c r="CH110" i="28"/>
  <c r="CG110" i="28"/>
  <c r="CK109" i="28"/>
  <c r="CJ109" i="28"/>
  <c r="CI109" i="28"/>
  <c r="CL109" i="28" s="1"/>
  <c r="DA83" i="28" s="1"/>
  <c r="AJ84" i="28" s="1"/>
  <c r="AN84" i="28" s="1"/>
  <c r="CH109" i="28"/>
  <c r="CG109" i="28"/>
  <c r="CK108" i="28"/>
  <c r="CJ108" i="28"/>
  <c r="CI108" i="28"/>
  <c r="CH108" i="28"/>
  <c r="CG108" i="28"/>
  <c r="CL108" i="28" s="1"/>
  <c r="DA77" i="28" s="1"/>
  <c r="CK107" i="28"/>
  <c r="CJ107" i="28"/>
  <c r="CI107" i="28"/>
  <c r="CH107" i="28"/>
  <c r="CG107" i="28"/>
  <c r="CL107" i="28" s="1"/>
  <c r="DG105" i="28"/>
  <c r="DF105" i="28"/>
  <c r="DE105" i="28"/>
  <c r="DD105" i="28"/>
  <c r="CX105" i="28"/>
  <c r="CZ105" i="28" s="1"/>
  <c r="CW105" i="28"/>
  <c r="CY105" i="28" s="1"/>
  <c r="CV105" i="28"/>
  <c r="AF105" i="28"/>
  <c r="AC105" i="28"/>
  <c r="Z105" i="28"/>
  <c r="W105" i="28"/>
  <c r="CR100" i="28" s="1"/>
  <c r="T105" i="28"/>
  <c r="DG104" i="28"/>
  <c r="DF104" i="28"/>
  <c r="DE104" i="28"/>
  <c r="DD104" i="28"/>
  <c r="CX104" i="28"/>
  <c r="CZ104" i="28" s="1"/>
  <c r="CW104" i="28"/>
  <c r="CY104" i="28" s="1"/>
  <c r="CV104" i="28"/>
  <c r="CI104" i="28"/>
  <c r="AL104" i="28"/>
  <c r="AQ100" i="28" s="1"/>
  <c r="AF104" i="28"/>
  <c r="CK113" i="28" s="1"/>
  <c r="AC104" i="28"/>
  <c r="Z104" i="28"/>
  <c r="CI113" i="28" s="1"/>
  <c r="W104" i="28"/>
  <c r="CH113" i="28" s="1"/>
  <c r="T104" i="28"/>
  <c r="CG113" i="28" s="1"/>
  <c r="DG103" i="28"/>
  <c r="DF103" i="28"/>
  <c r="DE103" i="28"/>
  <c r="DD103" i="28"/>
  <c r="CW103" i="28"/>
  <c r="CY103" i="28" s="1"/>
  <c r="CV103" i="28"/>
  <c r="CX103" i="28" s="1"/>
  <c r="CZ103" i="28" s="1"/>
  <c r="CL103" i="28"/>
  <c r="CL104" i="28" s="1"/>
  <c r="CK103" i="28"/>
  <c r="CK104" i="28" s="1"/>
  <c r="CJ103" i="28"/>
  <c r="CJ104" i="28" s="1"/>
  <c r="CI103" i="28"/>
  <c r="CH103" i="28"/>
  <c r="CH104" i="28" s="1"/>
  <c r="AG103" i="28"/>
  <c r="AD103" i="28"/>
  <c r="AA103" i="28"/>
  <c r="X103" i="28"/>
  <c r="U103" i="28"/>
  <c r="DG102" i="28"/>
  <c r="DF102" i="28"/>
  <c r="DE102" i="28"/>
  <c r="DD102" i="28"/>
  <c r="CY102" i="28"/>
  <c r="CX102" i="28"/>
  <c r="CZ102" i="28" s="1"/>
  <c r="CW102" i="28"/>
  <c r="CV102" i="28"/>
  <c r="CP102" i="28"/>
  <c r="CL102" i="28"/>
  <c r="CK102" i="28"/>
  <c r="CJ102" i="28"/>
  <c r="CI102" i="28"/>
  <c r="CQ101" i="28" s="1"/>
  <c r="CH102" i="28"/>
  <c r="CQ103" i="28" s="1"/>
  <c r="AF102" i="28"/>
  <c r="AC102" i="28"/>
  <c r="Z102" i="28"/>
  <c r="W102" i="28"/>
  <c r="T102" i="28"/>
  <c r="DG101" i="28"/>
  <c r="DF101" i="28"/>
  <c r="DE101" i="28"/>
  <c r="DD101" i="28"/>
  <c r="CY101" i="28"/>
  <c r="CX101" i="28"/>
  <c r="CZ101" i="28" s="1"/>
  <c r="CW101" i="28"/>
  <c r="CV101" i="28"/>
  <c r="CT101" i="28"/>
  <c r="CR101" i="28"/>
  <c r="AF101" i="28"/>
  <c r="AC101" i="28"/>
  <c r="Z101" i="28"/>
  <c r="W101" i="28"/>
  <c r="T101" i="28"/>
  <c r="DG100" i="28"/>
  <c r="DF100" i="28"/>
  <c r="DE100" i="28"/>
  <c r="DD100" i="28"/>
  <c r="CW100" i="28"/>
  <c r="CY100" i="28" s="1"/>
  <c r="CV100" i="28"/>
  <c r="CX100" i="28" s="1"/>
  <c r="CQ100" i="28"/>
  <c r="CP100" i="28"/>
  <c r="AG100" i="28"/>
  <c r="AD100" i="28"/>
  <c r="AA100" i="28"/>
  <c r="X100" i="28"/>
  <c r="U100" i="28"/>
  <c r="DG99" i="28"/>
  <c r="DF99" i="28"/>
  <c r="DE99" i="28"/>
  <c r="DD99" i="28"/>
  <c r="CX99" i="28"/>
  <c r="CW99" i="28"/>
  <c r="CY99" i="28" s="1"/>
  <c r="CV99" i="28"/>
  <c r="AF99" i="28"/>
  <c r="CR94" i="28" s="1"/>
  <c r="CR95" i="28" s="1"/>
  <c r="AJ96" i="28" s="1"/>
  <c r="AN96" i="28" s="1"/>
  <c r="AC99" i="28"/>
  <c r="Z99" i="28"/>
  <c r="W99" i="28"/>
  <c r="T99" i="28"/>
  <c r="DG98" i="28"/>
  <c r="DF98" i="28"/>
  <c r="DE98" i="28"/>
  <c r="DD98" i="28"/>
  <c r="CX98" i="28"/>
  <c r="CW98" i="28"/>
  <c r="CY98" i="28" s="1"/>
  <c r="CV98" i="28"/>
  <c r="CL98" i="28"/>
  <c r="CJ98" i="28"/>
  <c r="CI98" i="28"/>
  <c r="AL98" i="28"/>
  <c r="AF98" i="28"/>
  <c r="AC98" i="28"/>
  <c r="Z98" i="28"/>
  <c r="W98" i="28"/>
  <c r="T98" i="28"/>
  <c r="DG97" i="28"/>
  <c r="DF97" i="28"/>
  <c r="DE97" i="28"/>
  <c r="DD97" i="28"/>
  <c r="CW97" i="28"/>
  <c r="CY97" i="28" s="1"/>
  <c r="CV97" i="28"/>
  <c r="CX97" i="28" s="1"/>
  <c r="CZ97" i="28" s="1"/>
  <c r="CL97" i="28"/>
  <c r="CK97" i="28"/>
  <c r="CK98" i="28" s="1"/>
  <c r="CJ97" i="28"/>
  <c r="CI97" i="28"/>
  <c r="CH97" i="28"/>
  <c r="CH98" i="28" s="1"/>
  <c r="AG97" i="28"/>
  <c r="AD97" i="28"/>
  <c r="AA97" i="28"/>
  <c r="X97" i="28"/>
  <c r="U97" i="28"/>
  <c r="DG96" i="28"/>
  <c r="DF96" i="28"/>
  <c r="DE96" i="28"/>
  <c r="DD96" i="28"/>
  <c r="CX96" i="28"/>
  <c r="CW96" i="28"/>
  <c r="CY96" i="28" s="1"/>
  <c r="CV96" i="28"/>
  <c r="CL96" i="28"/>
  <c r="CK96" i="28"/>
  <c r="CJ96" i="28"/>
  <c r="CI96" i="28"/>
  <c r="CH96" i="28"/>
  <c r="AF96" i="28"/>
  <c r="AC96" i="28"/>
  <c r="DA94" i="28" s="1"/>
  <c r="Z96" i="28"/>
  <c r="W96" i="28"/>
  <c r="T96" i="28"/>
  <c r="DG95" i="28"/>
  <c r="DF95" i="28"/>
  <c r="DE95" i="28"/>
  <c r="DD95" i="28"/>
  <c r="CX95" i="28"/>
  <c r="CW95" i="28"/>
  <c r="CY95" i="28" s="1"/>
  <c r="CV95" i="28"/>
  <c r="CT95" i="28"/>
  <c r="AF95" i="28"/>
  <c r="AC95" i="28"/>
  <c r="Z95" i="28"/>
  <c r="W95" i="28"/>
  <c r="T95" i="28"/>
  <c r="DG94" i="28"/>
  <c r="DF94" i="28"/>
  <c r="DE94" i="28"/>
  <c r="DD94" i="28"/>
  <c r="CZ94" i="28"/>
  <c r="CW94" i="28"/>
  <c r="CY94" i="28" s="1"/>
  <c r="CV94" i="28"/>
  <c r="CX94" i="28" s="1"/>
  <c r="AQ94" i="28"/>
  <c r="AG94" i="28"/>
  <c r="AD94" i="28"/>
  <c r="AA94" i="28"/>
  <c r="X94" i="28"/>
  <c r="U94" i="28"/>
  <c r="DG93" i="28"/>
  <c r="DF93" i="28"/>
  <c r="DE93" i="28"/>
  <c r="DD93" i="28"/>
  <c r="CW93" i="28"/>
  <c r="CY93" i="28" s="1"/>
  <c r="CV93" i="28"/>
  <c r="CX93" i="28" s="1"/>
  <c r="CZ93" i="28" s="1"/>
  <c r="AF93" i="28"/>
  <c r="AC93" i="28"/>
  <c r="Z93" i="28"/>
  <c r="W93" i="28"/>
  <c r="T93" i="28"/>
  <c r="DG92" i="28"/>
  <c r="DF92" i="28"/>
  <c r="DE92" i="28"/>
  <c r="DD92" i="28"/>
  <c r="CW92" i="28"/>
  <c r="CY92" i="28" s="1"/>
  <c r="CV92" i="28"/>
  <c r="CX92" i="28" s="1"/>
  <c r="CH92" i="28"/>
  <c r="AL92" i="28"/>
  <c r="AF92" i="28"/>
  <c r="AC92" i="28"/>
  <c r="Z92" i="28"/>
  <c r="W92" i="28"/>
  <c r="T92" i="28"/>
  <c r="DG91" i="28"/>
  <c r="DF91" i="28"/>
  <c r="DE91" i="28"/>
  <c r="DD91" i="28"/>
  <c r="CY91" i="28"/>
  <c r="CW91" i="28"/>
  <c r="CV91" i="28"/>
  <c r="CX91" i="28" s="1"/>
  <c r="CZ91" i="28" s="1"/>
  <c r="CL91" i="28"/>
  <c r="CL92" i="28" s="1"/>
  <c r="CK91" i="28"/>
  <c r="CK92" i="28" s="1"/>
  <c r="CJ91" i="28"/>
  <c r="CJ92" i="28" s="1"/>
  <c r="CI91" i="28"/>
  <c r="CI92" i="28" s="1"/>
  <c r="CH91" i="28"/>
  <c r="AG91" i="28"/>
  <c r="AD91" i="28"/>
  <c r="AA91" i="28"/>
  <c r="X91" i="28"/>
  <c r="U91" i="28"/>
  <c r="DG90" i="28"/>
  <c r="DF90" i="28"/>
  <c r="DE90" i="28"/>
  <c r="DD90" i="28"/>
  <c r="CZ90" i="28"/>
  <c r="CW90" i="28"/>
  <c r="CY90" i="28" s="1"/>
  <c r="CV90" i="28"/>
  <c r="CX90" i="28" s="1"/>
  <c r="CL90" i="28"/>
  <c r="CK90" i="28"/>
  <c r="CP88" i="28" s="1"/>
  <c r="CJ90" i="28"/>
  <c r="CI90" i="28"/>
  <c r="CH90" i="28"/>
  <c r="CQ93" i="28" s="1"/>
  <c r="AF90" i="28"/>
  <c r="AC90" i="28"/>
  <c r="Z90" i="28"/>
  <c r="DA88" i="28" s="1"/>
  <c r="W90" i="28"/>
  <c r="T90" i="28"/>
  <c r="DG89" i="28"/>
  <c r="DF89" i="28"/>
  <c r="DE89" i="28"/>
  <c r="DD89" i="28"/>
  <c r="CX89" i="28"/>
  <c r="CW89" i="28"/>
  <c r="CY89" i="28" s="1"/>
  <c r="CZ89" i="28" s="1"/>
  <c r="CV89" i="28"/>
  <c r="CT89" i="28"/>
  <c r="AF89" i="28"/>
  <c r="AC89" i="28"/>
  <c r="Z89" i="28"/>
  <c r="W89" i="28"/>
  <c r="T89" i="28"/>
  <c r="DG88" i="28"/>
  <c r="DF88" i="28"/>
  <c r="DE88" i="28"/>
  <c r="DD88" i="28"/>
  <c r="CY88" i="28"/>
  <c r="CW88" i="28"/>
  <c r="CV88" i="28"/>
  <c r="CX88" i="28" s="1"/>
  <c r="CZ88" i="28" s="1"/>
  <c r="CR88" i="28"/>
  <c r="CR89" i="28" s="1"/>
  <c r="AQ88" i="28"/>
  <c r="AG88" i="28"/>
  <c r="AD88" i="28"/>
  <c r="AA88" i="28"/>
  <c r="X88" i="28"/>
  <c r="U88" i="28"/>
  <c r="DG87" i="28"/>
  <c r="DF87" i="28"/>
  <c r="DE87" i="28"/>
  <c r="DD87" i="28"/>
  <c r="CY87" i="28"/>
  <c r="CW87" i="28"/>
  <c r="CV87" i="28"/>
  <c r="CX87" i="28" s="1"/>
  <c r="CZ87" i="28" s="1"/>
  <c r="AF87" i="28"/>
  <c r="AC87" i="28"/>
  <c r="Z87" i="28"/>
  <c r="CR82" i="28" s="1"/>
  <c r="CR83" i="28" s="1"/>
  <c r="W87" i="28"/>
  <c r="T87" i="28"/>
  <c r="DG86" i="28"/>
  <c r="DF86" i="28"/>
  <c r="DE86" i="28"/>
  <c r="DD86" i="28"/>
  <c r="CY86" i="28"/>
  <c r="CW86" i="28"/>
  <c r="CV86" i="28"/>
  <c r="CX86" i="28" s="1"/>
  <c r="CZ86" i="28" s="1"/>
  <c r="CK86" i="28"/>
  <c r="CJ86" i="28"/>
  <c r="CH86" i="28"/>
  <c r="AL86" i="28"/>
  <c r="AQ82" i="28" s="1"/>
  <c r="AF86" i="28"/>
  <c r="AC86" i="28"/>
  <c r="Z86" i="28"/>
  <c r="W86" i="28"/>
  <c r="T86" i="28"/>
  <c r="DG85" i="28"/>
  <c r="DF85" i="28"/>
  <c r="DE85" i="28"/>
  <c r="DD85" i="28"/>
  <c r="CY85" i="28"/>
  <c r="CX85" i="28"/>
  <c r="CZ85" i="28" s="1"/>
  <c r="CW85" i="28"/>
  <c r="CV85" i="28"/>
  <c r="CL85" i="28"/>
  <c r="CL86" i="28" s="1"/>
  <c r="CK85" i="28"/>
  <c r="CJ85" i="28"/>
  <c r="CI85" i="28"/>
  <c r="CI86" i="28" s="1"/>
  <c r="CH85" i="28"/>
  <c r="AG85" i="28"/>
  <c r="AD85" i="28"/>
  <c r="AA85" i="28"/>
  <c r="X85" i="28"/>
  <c r="U85" i="28"/>
  <c r="DG84" i="28"/>
  <c r="DF84" i="28"/>
  <c r="DE84" i="28"/>
  <c r="DD84" i="28"/>
  <c r="CY84" i="28"/>
  <c r="CX84" i="28"/>
  <c r="CZ84" i="28" s="1"/>
  <c r="CW84" i="28"/>
  <c r="CV84" i="28"/>
  <c r="CQ84" i="28"/>
  <c r="CL84" i="28"/>
  <c r="CK84" i="28"/>
  <c r="CJ84" i="28"/>
  <c r="CQ83" i="28" s="1"/>
  <c r="CI84" i="28"/>
  <c r="CP84" i="28" s="1"/>
  <c r="CH84" i="28"/>
  <c r="CQ87" i="28" s="1"/>
  <c r="AF84" i="28"/>
  <c r="AC84" i="28"/>
  <c r="Z84" i="28"/>
  <c r="W84" i="28"/>
  <c r="DA82" i="28" s="1"/>
  <c r="T84" i="28"/>
  <c r="DG83" i="28"/>
  <c r="DF83" i="28"/>
  <c r="DE83" i="28"/>
  <c r="DD83" i="28"/>
  <c r="CY83" i="28"/>
  <c r="CX83" i="28"/>
  <c r="CZ83" i="28" s="1"/>
  <c r="CW83" i="28"/>
  <c r="CV83" i="28"/>
  <c r="CT83" i="28"/>
  <c r="CP83" i="28"/>
  <c r="AF83" i="28"/>
  <c r="AC83" i="28"/>
  <c r="Z83" i="28"/>
  <c r="W83" i="28"/>
  <c r="T83" i="28"/>
  <c r="DG82" i="28"/>
  <c r="DF82" i="28"/>
  <c r="DE82" i="28"/>
  <c r="DD82" i="28"/>
  <c r="CX82" i="28"/>
  <c r="CW82" i="28"/>
  <c r="CY82" i="28" s="1"/>
  <c r="CV82" i="28"/>
  <c r="CQ82" i="28"/>
  <c r="CP82" i="28"/>
  <c r="AJ82" i="28"/>
  <c r="AN82" i="28" s="1"/>
  <c r="AG82" i="28"/>
  <c r="AD82" i="28"/>
  <c r="AA82" i="28"/>
  <c r="X82" i="28"/>
  <c r="U82" i="28"/>
  <c r="DG81" i="28"/>
  <c r="DF81" i="28"/>
  <c r="DE81" i="28"/>
  <c r="DD81" i="28"/>
  <c r="CX81" i="28"/>
  <c r="CW81" i="28"/>
  <c r="CY81" i="28" s="1"/>
  <c r="CV81" i="28"/>
  <c r="CP81" i="28"/>
  <c r="AF81" i="28"/>
  <c r="AC81" i="28"/>
  <c r="Z81" i="28"/>
  <c r="W81" i="28"/>
  <c r="T81" i="28"/>
  <c r="CR76" i="28" s="1"/>
  <c r="CR77" i="28" s="1"/>
  <c r="DG80" i="28"/>
  <c r="DF80" i="28"/>
  <c r="DE80" i="28"/>
  <c r="DD80" i="28"/>
  <c r="CX80" i="28"/>
  <c r="CW80" i="28"/>
  <c r="CY80" i="28" s="1"/>
  <c r="CV80" i="28"/>
  <c r="CP80" i="28"/>
  <c r="CK80" i="28"/>
  <c r="CI80" i="28"/>
  <c r="AL80" i="28"/>
  <c r="AF80" i="28"/>
  <c r="AC80" i="28"/>
  <c r="Z80" i="28"/>
  <c r="W80" i="28"/>
  <c r="T80" i="28"/>
  <c r="DG79" i="28"/>
  <c r="DF79" i="28"/>
  <c r="DE79" i="28"/>
  <c r="DD79" i="28"/>
  <c r="DD109" i="28" s="1"/>
  <c r="AK114" i="28" s="1"/>
  <c r="AK121" i="28" s="1"/>
  <c r="CW79" i="28"/>
  <c r="CY79" i="28" s="1"/>
  <c r="CV79" i="28"/>
  <c r="CX79" i="28" s="1"/>
  <c r="CZ79" i="28" s="1"/>
  <c r="CL79" i="28"/>
  <c r="CL80" i="28" s="1"/>
  <c r="CK79" i="28"/>
  <c r="CJ79" i="28"/>
  <c r="CJ80" i="28" s="1"/>
  <c r="CI79" i="28"/>
  <c r="CH79" i="28"/>
  <c r="CH80" i="28" s="1"/>
  <c r="AG79" i="28"/>
  <c r="AD79" i="28"/>
  <c r="AA79" i="28"/>
  <c r="X79" i="28"/>
  <c r="U79" i="28"/>
  <c r="DG78" i="28"/>
  <c r="DF78" i="28"/>
  <c r="DE78" i="28"/>
  <c r="DD78" i="28"/>
  <c r="CY78" i="28"/>
  <c r="CX78" i="28"/>
  <c r="CZ78" i="28" s="1"/>
  <c r="CW78" i="28"/>
  <c r="CV78" i="28"/>
  <c r="CL78" i="28"/>
  <c r="CK78" i="28"/>
  <c r="CJ78" i="28"/>
  <c r="CI78" i="28"/>
  <c r="CH78" i="28"/>
  <c r="CQ79" i="28" s="1"/>
  <c r="AF78" i="28"/>
  <c r="AC78" i="28"/>
  <c r="Z78" i="28"/>
  <c r="W78" i="28"/>
  <c r="T78" i="28"/>
  <c r="DA76" i="28" s="1"/>
  <c r="AJ76" i="28" s="1"/>
  <c r="AN76" i="28" s="1"/>
  <c r="DG77" i="28"/>
  <c r="DF77" i="28"/>
  <c r="DE77" i="28"/>
  <c r="DD77" i="28"/>
  <c r="CY77" i="28"/>
  <c r="CX77" i="28"/>
  <c r="CZ77" i="28" s="1"/>
  <c r="CW77" i="28"/>
  <c r="CV77" i="28"/>
  <c r="CT77" i="28"/>
  <c r="AF77" i="28"/>
  <c r="AC77" i="28"/>
  <c r="Z77" i="28"/>
  <c r="W77" i="28"/>
  <c r="T77" i="28"/>
  <c r="DG76" i="28"/>
  <c r="DF76" i="28"/>
  <c r="DE76" i="28"/>
  <c r="DD76" i="28"/>
  <c r="CW76" i="28"/>
  <c r="CY76" i="28" s="1"/>
  <c r="CV76" i="28"/>
  <c r="CX76" i="28" s="1"/>
  <c r="CP76" i="28"/>
  <c r="AQ76" i="28"/>
  <c r="AG76" i="28"/>
  <c r="AD76" i="28"/>
  <c r="AA76" i="28"/>
  <c r="X76" i="28"/>
  <c r="U76" i="28"/>
  <c r="DG75" i="28"/>
  <c r="DG111" i="28" s="1"/>
  <c r="DF75" i="28"/>
  <c r="DF111" i="28" s="1"/>
  <c r="DE75" i="28"/>
  <c r="DE111" i="28" s="1"/>
  <c r="AQ116" i="28" s="1"/>
  <c r="AQ123" i="28" s="1"/>
  <c r="DD75" i="28"/>
  <c r="DD111" i="28" s="1"/>
  <c r="AK116" i="28" s="1"/>
  <c r="CX75" i="28"/>
  <c r="CW75" i="28"/>
  <c r="CY75" i="28" s="1"/>
  <c r="CZ75" i="28" s="1"/>
  <c r="CV75" i="28"/>
  <c r="AF75" i="28"/>
  <c r="AC75" i="28"/>
  <c r="Z75" i="28"/>
  <c r="W75" i="28"/>
  <c r="T75" i="28"/>
  <c r="CR70" i="28" s="1"/>
  <c r="CR71" i="28" s="1"/>
  <c r="AJ72" i="28" s="1"/>
  <c r="AN72" i="28" s="1"/>
  <c r="DG74" i="28"/>
  <c r="DG110" i="28" s="1"/>
  <c r="AU115" i="28" s="1"/>
  <c r="DF74" i="28"/>
  <c r="DE74" i="28"/>
  <c r="DE110" i="28" s="1"/>
  <c r="AQ115" i="28" s="1"/>
  <c r="AQ122" i="28" s="1"/>
  <c r="DD74" i="28"/>
  <c r="CX74" i="28"/>
  <c r="CW74" i="28"/>
  <c r="CY74" i="28" s="1"/>
  <c r="CZ74" i="28" s="1"/>
  <c r="CV74" i="28"/>
  <c r="CI74" i="28"/>
  <c r="CH74" i="28"/>
  <c r="AL74" i="28"/>
  <c r="AL106" i="28" s="1"/>
  <c r="AW112" i="28" s="1"/>
  <c r="AF74" i="28"/>
  <c r="AC74" i="28"/>
  <c r="Z74" i="28"/>
  <c r="W74" i="28"/>
  <c r="T74" i="28"/>
  <c r="DG73" i="28"/>
  <c r="DG109" i="28" s="1"/>
  <c r="AU114" i="28" s="1"/>
  <c r="DF73" i="28"/>
  <c r="DF109" i="28" s="1"/>
  <c r="AS114" i="28" s="1"/>
  <c r="DE73" i="28"/>
  <c r="DE109" i="28" s="1"/>
  <c r="AQ114" i="28" s="1"/>
  <c r="DD73" i="28"/>
  <c r="CY73" i="28"/>
  <c r="CW73" i="28"/>
  <c r="CV73" i="28"/>
  <c r="CX73" i="28" s="1"/>
  <c r="CZ73" i="28" s="1"/>
  <c r="CL73" i="28"/>
  <c r="CL74" i="28" s="1"/>
  <c r="CK73" i="28"/>
  <c r="CK74" i="28" s="1"/>
  <c r="CJ73" i="28"/>
  <c r="CJ74" i="28" s="1"/>
  <c r="CI73" i="28"/>
  <c r="CH73" i="28"/>
  <c r="AG73" i="28"/>
  <c r="AD73" i="28"/>
  <c r="AA73" i="28"/>
  <c r="X73" i="28"/>
  <c r="U73" i="28"/>
  <c r="DG72" i="28"/>
  <c r="DG108" i="28" s="1"/>
  <c r="AU113" i="28" s="1"/>
  <c r="DF72" i="28"/>
  <c r="DF108" i="28" s="1"/>
  <c r="AS113" i="28" s="1"/>
  <c r="DE72" i="28"/>
  <c r="DE108" i="28" s="1"/>
  <c r="AQ113" i="28" s="1"/>
  <c r="DD72" i="28"/>
  <c r="DD108" i="28" s="1"/>
  <c r="CX72" i="28"/>
  <c r="CW72" i="28"/>
  <c r="CY72" i="28" s="1"/>
  <c r="CV72" i="28"/>
  <c r="CL72" i="28"/>
  <c r="CK72" i="28"/>
  <c r="CJ72" i="28"/>
  <c r="CI72" i="28"/>
  <c r="CH72" i="28"/>
  <c r="AF72" i="28"/>
  <c r="AC72" i="28"/>
  <c r="DA70" i="28" s="1"/>
  <c r="Z72" i="28"/>
  <c r="W72" i="28"/>
  <c r="T72" i="28"/>
  <c r="DG71" i="28"/>
  <c r="DF71" i="28"/>
  <c r="DF107" i="28" s="1"/>
  <c r="AS112" i="28" s="1"/>
  <c r="DE71" i="28"/>
  <c r="DE107" i="28" s="1"/>
  <c r="AQ112" i="28" s="1"/>
  <c r="DD71" i="28"/>
  <c r="DA71" i="28"/>
  <c r="CX71" i="28"/>
  <c r="CW71" i="28"/>
  <c r="CY71" i="28" s="1"/>
  <c r="CV71" i="28"/>
  <c r="CT71" i="28"/>
  <c r="AF71" i="28"/>
  <c r="AC71" i="28"/>
  <c r="Z71" i="28"/>
  <c r="W71" i="28"/>
  <c r="T71" i="28"/>
  <c r="DG70" i="28"/>
  <c r="DG106" i="28" s="1"/>
  <c r="DF70" i="28"/>
  <c r="DF106" i="28" s="1"/>
  <c r="AS111" i="28" s="1"/>
  <c r="DE70" i="28"/>
  <c r="DE106" i="28" s="1"/>
  <c r="AQ111" i="28" s="1"/>
  <c r="DD70" i="28"/>
  <c r="DD106" i="28" s="1"/>
  <c r="AK111" i="28" s="1"/>
  <c r="CW70" i="28"/>
  <c r="CY70" i="28" s="1"/>
  <c r="CV70" i="28"/>
  <c r="CX70" i="28" s="1"/>
  <c r="CZ70" i="28" s="1"/>
  <c r="AQ70" i="28"/>
  <c r="AG70" i="28"/>
  <c r="AD70" i="28"/>
  <c r="AA70" i="28"/>
  <c r="X70" i="28"/>
  <c r="U70" i="28"/>
  <c r="CK51" i="28"/>
  <c r="CI51" i="28"/>
  <c r="CG51" i="28"/>
  <c r="CK50" i="28"/>
  <c r="CJ50" i="28"/>
  <c r="CI50" i="28"/>
  <c r="CH50" i="28"/>
  <c r="CG50" i="28"/>
  <c r="CL50" i="28" s="1"/>
  <c r="DA39" i="28" s="1"/>
  <c r="CK49" i="28"/>
  <c r="CJ49" i="28"/>
  <c r="CI49" i="28"/>
  <c r="CH49" i="28"/>
  <c r="CG49" i="28"/>
  <c r="CL49" i="28" s="1"/>
  <c r="CL48" i="28"/>
  <c r="DA27" i="28" s="1"/>
  <c r="CK48" i="28"/>
  <c r="CJ48" i="28"/>
  <c r="CI48" i="28"/>
  <c r="CH48" i="28"/>
  <c r="CG48" i="28"/>
  <c r="CK47" i="28"/>
  <c r="CJ47" i="28"/>
  <c r="CI47" i="28"/>
  <c r="CH47" i="28"/>
  <c r="CG47" i="28"/>
  <c r="CK46" i="28"/>
  <c r="CJ46" i="28"/>
  <c r="CI46" i="28"/>
  <c r="CH46" i="28"/>
  <c r="CL46" i="28" s="1"/>
  <c r="DA15" i="28" s="1"/>
  <c r="CG46" i="28"/>
  <c r="CK45" i="28"/>
  <c r="CL45" i="28" s="1"/>
  <c r="CJ45" i="28"/>
  <c r="CI45" i="28"/>
  <c r="CH45" i="28"/>
  <c r="CG45" i="28"/>
  <c r="DG43" i="28"/>
  <c r="DF43" i="28"/>
  <c r="DE43" i="28"/>
  <c r="DD43" i="28"/>
  <c r="CY43" i="28"/>
  <c r="CW43" i="28"/>
  <c r="CV43" i="28"/>
  <c r="CX43" i="28" s="1"/>
  <c r="CZ43" i="28" s="1"/>
  <c r="AF43" i="28"/>
  <c r="AC43" i="28"/>
  <c r="Z43" i="28"/>
  <c r="W43" i="28"/>
  <c r="T43" i="28"/>
  <c r="DG42" i="28"/>
  <c r="DF42" i="28"/>
  <c r="DE42" i="28"/>
  <c r="DD42" i="28"/>
  <c r="CY42" i="28"/>
  <c r="CW42" i="28"/>
  <c r="CV42" i="28"/>
  <c r="CX42" i="28" s="1"/>
  <c r="CZ42" i="28" s="1"/>
  <c r="CK42" i="28"/>
  <c r="CJ42" i="28"/>
  <c r="CH42" i="28"/>
  <c r="AL42" i="28"/>
  <c r="AQ38" i="28" s="1"/>
  <c r="AF42" i="28"/>
  <c r="AC42" i="28"/>
  <c r="CJ51" i="28" s="1"/>
  <c r="Z42" i="28"/>
  <c r="W42" i="28"/>
  <c r="CH51" i="28" s="1"/>
  <c r="T42" i="28"/>
  <c r="DG41" i="28"/>
  <c r="DF41" i="28"/>
  <c r="DE41" i="28"/>
  <c r="DD41" i="28"/>
  <c r="CY41" i="28"/>
  <c r="CX41" i="28"/>
  <c r="CZ41" i="28" s="1"/>
  <c r="CW41" i="28"/>
  <c r="CV41" i="28"/>
  <c r="CL41" i="28"/>
  <c r="CL42" i="28" s="1"/>
  <c r="CK41" i="28"/>
  <c r="CJ41" i="28"/>
  <c r="CI41" i="28"/>
  <c r="CI42" i="28" s="1"/>
  <c r="CH41" i="28"/>
  <c r="AG41" i="28"/>
  <c r="AD41" i="28"/>
  <c r="AA41" i="28"/>
  <c r="X41" i="28"/>
  <c r="U41" i="28"/>
  <c r="DG40" i="28"/>
  <c r="DF40" i="28"/>
  <c r="DE40" i="28"/>
  <c r="DD40" i="28"/>
  <c r="CZ40" i="28"/>
  <c r="CY40" i="28"/>
  <c r="CX40" i="28"/>
  <c r="CW40" i="28"/>
  <c r="CV40" i="28"/>
  <c r="CL40" i="28"/>
  <c r="CK40" i="28"/>
  <c r="CJ40" i="28"/>
  <c r="CQ40" i="28" s="1"/>
  <c r="CI40" i="28"/>
  <c r="CH40" i="28"/>
  <c r="AF40" i="28"/>
  <c r="AC40" i="28"/>
  <c r="Z40" i="28"/>
  <c r="W40" i="28"/>
  <c r="T40" i="28"/>
  <c r="DA38" i="28" s="1"/>
  <c r="AJ38" i="28" s="1"/>
  <c r="AN38" i="28" s="1"/>
  <c r="DG39" i="28"/>
  <c r="DF39" i="28"/>
  <c r="DE39" i="28"/>
  <c r="DD39" i="28"/>
  <c r="CY39" i="28"/>
  <c r="CX39" i="28"/>
  <c r="CZ39" i="28" s="1"/>
  <c r="CW39" i="28"/>
  <c r="CV39" i="28"/>
  <c r="CT39" i="28"/>
  <c r="CQ39" i="28"/>
  <c r="AF39" i="28"/>
  <c r="AC39" i="28"/>
  <c r="Z39" i="28"/>
  <c r="W39" i="28"/>
  <c r="T39" i="28"/>
  <c r="DG38" i="28"/>
  <c r="DF38" i="28"/>
  <c r="DE38" i="28"/>
  <c r="DD38" i="28"/>
  <c r="CY38" i="28"/>
  <c r="CW38" i="28"/>
  <c r="CV38" i="28"/>
  <c r="CX38" i="28" s="1"/>
  <c r="CZ38" i="28" s="1"/>
  <c r="CR38" i="28"/>
  <c r="CR39" i="28" s="1"/>
  <c r="AG38" i="28"/>
  <c r="AD38" i="28"/>
  <c r="AA38" i="28"/>
  <c r="X38" i="28"/>
  <c r="U38" i="28"/>
  <c r="DG37" i="28"/>
  <c r="DF37" i="28"/>
  <c r="DE37" i="28"/>
  <c r="DD37" i="28"/>
  <c r="CX37" i="28"/>
  <c r="CZ37" i="28" s="1"/>
  <c r="CW37" i="28"/>
  <c r="CY37" i="28" s="1"/>
  <c r="CV37" i="28"/>
  <c r="AF37" i="28"/>
  <c r="AC37" i="28"/>
  <c r="Z37" i="28"/>
  <c r="W37" i="28"/>
  <c r="T37" i="28"/>
  <c r="CR32" i="28" s="1"/>
  <c r="DG36" i="28"/>
  <c r="DF36" i="28"/>
  <c r="DE36" i="28"/>
  <c r="DD36" i="28"/>
  <c r="CX36" i="28"/>
  <c r="CW36" i="28"/>
  <c r="CY36" i="28" s="1"/>
  <c r="CZ36" i="28" s="1"/>
  <c r="CV36" i="28"/>
  <c r="CK36" i="28"/>
  <c r="AL36" i="28"/>
  <c r="AQ32" i="28" s="1"/>
  <c r="AF36" i="28"/>
  <c r="AC36" i="28"/>
  <c r="Z36" i="28"/>
  <c r="W36" i="28"/>
  <c r="T36" i="28"/>
  <c r="DG35" i="28"/>
  <c r="DF35" i="28"/>
  <c r="DE35" i="28"/>
  <c r="DD35" i="28"/>
  <c r="CW35" i="28"/>
  <c r="CY35" i="28" s="1"/>
  <c r="CV35" i="28"/>
  <c r="CX35" i="28" s="1"/>
  <c r="CL35" i="28"/>
  <c r="CL36" i="28" s="1"/>
  <c r="CK35" i="28"/>
  <c r="CJ35" i="28"/>
  <c r="CJ36" i="28" s="1"/>
  <c r="CI35" i="28"/>
  <c r="CI36" i="28" s="1"/>
  <c r="CH35" i="28"/>
  <c r="CH36" i="28" s="1"/>
  <c r="AG35" i="28"/>
  <c r="AD35" i="28"/>
  <c r="AA35" i="28"/>
  <c r="X35" i="28"/>
  <c r="U35" i="28"/>
  <c r="DG34" i="28"/>
  <c r="DF34" i="28"/>
  <c r="DE34" i="28"/>
  <c r="DD34" i="28"/>
  <c r="CY34" i="28"/>
  <c r="CW34" i="28"/>
  <c r="CV34" i="28"/>
  <c r="CX34" i="28" s="1"/>
  <c r="CZ34" i="28" s="1"/>
  <c r="CQ34" i="28"/>
  <c r="CL34" i="28"/>
  <c r="CK34" i="28"/>
  <c r="CJ34" i="28"/>
  <c r="CQ32" i="28" s="1"/>
  <c r="CI34" i="28"/>
  <c r="CH34" i="28"/>
  <c r="AF34" i="28"/>
  <c r="AC34" i="28"/>
  <c r="Z34" i="28"/>
  <c r="W34" i="28"/>
  <c r="T34" i="28"/>
  <c r="DG33" i="28"/>
  <c r="DF33" i="28"/>
  <c r="DE33" i="28"/>
  <c r="DD33" i="28"/>
  <c r="DA33" i="28"/>
  <c r="CY33" i="28"/>
  <c r="CX33" i="28"/>
  <c r="CZ33" i="28" s="1"/>
  <c r="CW33" i="28"/>
  <c r="CV33" i="28"/>
  <c r="CT33" i="28"/>
  <c r="CQ33" i="28"/>
  <c r="AF33" i="28"/>
  <c r="AC33" i="28"/>
  <c r="Z33" i="28"/>
  <c r="W33" i="28"/>
  <c r="T33" i="28"/>
  <c r="DG32" i="28"/>
  <c r="DG44" i="28" s="1"/>
  <c r="DF32" i="28"/>
  <c r="DE32" i="28"/>
  <c r="DD32" i="28"/>
  <c r="DA32" i="28"/>
  <c r="CX32" i="28"/>
  <c r="CW32" i="28"/>
  <c r="CY32" i="28" s="1"/>
  <c r="CV32" i="28"/>
  <c r="CP32" i="28"/>
  <c r="AG32" i="28"/>
  <c r="AD32" i="28"/>
  <c r="AA32" i="28"/>
  <c r="X32" i="28"/>
  <c r="U32" i="28"/>
  <c r="DG31" i="28"/>
  <c r="DF31" i="28"/>
  <c r="DE31" i="28"/>
  <c r="DD31" i="28"/>
  <c r="CX31" i="28"/>
  <c r="CW31" i="28"/>
  <c r="CY31" i="28" s="1"/>
  <c r="CZ31" i="28" s="1"/>
  <c r="CV31" i="28"/>
  <c r="AF31" i="28"/>
  <c r="AC31" i="28"/>
  <c r="Z31" i="28"/>
  <c r="W31" i="28"/>
  <c r="T31" i="28"/>
  <c r="CR26" i="28" s="1"/>
  <c r="CR27" i="28" s="1"/>
  <c r="AJ28" i="28" s="1"/>
  <c r="AN28" i="28" s="1"/>
  <c r="DG30" i="28"/>
  <c r="DF30" i="28"/>
  <c r="DE30" i="28"/>
  <c r="DD30" i="28"/>
  <c r="CX30" i="28"/>
  <c r="CW30" i="28"/>
  <c r="CY30" i="28" s="1"/>
  <c r="CZ30" i="28" s="1"/>
  <c r="CV30" i="28"/>
  <c r="CL30" i="28"/>
  <c r="CH30" i="28"/>
  <c r="AL30" i="28"/>
  <c r="AF30" i="28"/>
  <c r="AC30" i="28"/>
  <c r="Z30" i="28"/>
  <c r="W30" i="28"/>
  <c r="T30" i="28"/>
  <c r="DG29" i="28"/>
  <c r="DF29" i="28"/>
  <c r="DE29" i="28"/>
  <c r="DD29" i="28"/>
  <c r="CY29" i="28"/>
  <c r="CW29" i="28"/>
  <c r="CV29" i="28"/>
  <c r="CX29" i="28" s="1"/>
  <c r="CZ29" i="28" s="1"/>
  <c r="CL29" i="28"/>
  <c r="CK29" i="28"/>
  <c r="CK30" i="28" s="1"/>
  <c r="CJ29" i="28"/>
  <c r="CJ30" i="28" s="1"/>
  <c r="CI29" i="28"/>
  <c r="CI30" i="28" s="1"/>
  <c r="CH29" i="28"/>
  <c r="AG29" i="28"/>
  <c r="AD29" i="28"/>
  <c r="AA29" i="28"/>
  <c r="X29" i="28"/>
  <c r="U29" i="28"/>
  <c r="DG28" i="28"/>
  <c r="DF28" i="28"/>
  <c r="DE28" i="28"/>
  <c r="DD28" i="28"/>
  <c r="CX28" i="28"/>
  <c r="CW28" i="28"/>
  <c r="CY28" i="28" s="1"/>
  <c r="CV28" i="28"/>
  <c r="CL28" i="28"/>
  <c r="CK28" i="28"/>
  <c r="CJ28" i="28"/>
  <c r="CI28" i="28"/>
  <c r="CH28" i="28"/>
  <c r="CP28" i="28" s="1"/>
  <c r="AF28" i="28"/>
  <c r="AC28" i="28"/>
  <c r="Z28" i="28"/>
  <c r="W28" i="28"/>
  <c r="T28" i="28"/>
  <c r="DG27" i="28"/>
  <c r="DF27" i="28"/>
  <c r="DE27" i="28"/>
  <c r="DD27" i="28"/>
  <c r="CX27" i="28"/>
  <c r="CW27" i="28"/>
  <c r="CY27" i="28" s="1"/>
  <c r="CV27" i="28"/>
  <c r="CT27" i="28"/>
  <c r="AF27" i="28"/>
  <c r="AC27" i="28"/>
  <c r="Z27" i="28"/>
  <c r="W27" i="28"/>
  <c r="T27" i="28"/>
  <c r="DG26" i="28"/>
  <c r="DF26" i="28"/>
  <c r="DE26" i="28"/>
  <c r="DD26" i="28"/>
  <c r="DA26" i="28"/>
  <c r="AJ26" i="28" s="1"/>
  <c r="AN26" i="28" s="1"/>
  <c r="AN30" i="28" s="1"/>
  <c r="CW26" i="28"/>
  <c r="CY26" i="28" s="1"/>
  <c r="CV26" i="28"/>
  <c r="CX26" i="28" s="1"/>
  <c r="AQ26" i="28"/>
  <c r="AG26" i="28"/>
  <c r="AD26" i="28"/>
  <c r="AA26" i="28"/>
  <c r="X26" i="28"/>
  <c r="U26" i="28"/>
  <c r="DG25" i="28"/>
  <c r="DF25" i="28"/>
  <c r="DE25" i="28"/>
  <c r="DD25" i="28"/>
  <c r="CW25" i="28"/>
  <c r="CY25" i="28" s="1"/>
  <c r="CV25" i="28"/>
  <c r="CX25" i="28" s="1"/>
  <c r="CZ25" i="28" s="1"/>
  <c r="AF25" i="28"/>
  <c r="AC25" i="28"/>
  <c r="Z25" i="28"/>
  <c r="W25" i="28"/>
  <c r="T25" i="28"/>
  <c r="DG24" i="28"/>
  <c r="DG48" i="28" s="1"/>
  <c r="AU53" i="28" s="1"/>
  <c r="AU60" i="28" s="1"/>
  <c r="DF24" i="28"/>
  <c r="DE24" i="28"/>
  <c r="DD24" i="28"/>
  <c r="CW24" i="28"/>
  <c r="CY24" i="28" s="1"/>
  <c r="CV24" i="28"/>
  <c r="CX24" i="28" s="1"/>
  <c r="CK24" i="28"/>
  <c r="CI24" i="28"/>
  <c r="CH24" i="28"/>
  <c r="AL24" i="28"/>
  <c r="AF24" i="28"/>
  <c r="AC24" i="28"/>
  <c r="Z24" i="28"/>
  <c r="W24" i="28"/>
  <c r="T24" i="28"/>
  <c r="DG23" i="28"/>
  <c r="DF23" i="28"/>
  <c r="DE23" i="28"/>
  <c r="DD23" i="28"/>
  <c r="CY23" i="28"/>
  <c r="CW23" i="28"/>
  <c r="CV23" i="28"/>
  <c r="CX23" i="28" s="1"/>
  <c r="CZ23" i="28" s="1"/>
  <c r="CL23" i="28"/>
  <c r="CL24" i="28" s="1"/>
  <c r="CK23" i="28"/>
  <c r="CJ23" i="28"/>
  <c r="CJ24" i="28" s="1"/>
  <c r="CI23" i="28"/>
  <c r="CH23" i="28"/>
  <c r="AG23" i="28"/>
  <c r="AD23" i="28"/>
  <c r="AA23" i="28"/>
  <c r="X23" i="28"/>
  <c r="U23" i="28"/>
  <c r="DG22" i="28"/>
  <c r="DF22" i="28"/>
  <c r="DE22" i="28"/>
  <c r="DD22" i="28"/>
  <c r="CZ22" i="28"/>
  <c r="CY22" i="28"/>
  <c r="CX22" i="28"/>
  <c r="CW22" i="28"/>
  <c r="CV22" i="28"/>
  <c r="CL22" i="28"/>
  <c r="CK22" i="28"/>
  <c r="CQ21" i="28" s="1"/>
  <c r="CJ22" i="28"/>
  <c r="CI22" i="28"/>
  <c r="CP22" i="28" s="1"/>
  <c r="CH22" i="28"/>
  <c r="CQ22" i="28" s="1"/>
  <c r="AF22" i="28"/>
  <c r="AC22" i="28"/>
  <c r="Z22" i="28"/>
  <c r="DA20" i="28" s="1"/>
  <c r="AJ20" i="28" s="1"/>
  <c r="AN20" i="28" s="1"/>
  <c r="W22" i="28"/>
  <c r="T22" i="28"/>
  <c r="DG21" i="28"/>
  <c r="DF21" i="28"/>
  <c r="DE21" i="28"/>
  <c r="DD21" i="28"/>
  <c r="CZ21" i="28"/>
  <c r="CY21" i="28"/>
  <c r="CX21" i="28"/>
  <c r="CW21" i="28"/>
  <c r="CV21" i="28"/>
  <c r="CT21" i="28"/>
  <c r="CP21" i="28"/>
  <c r="AF21" i="28"/>
  <c r="AC21" i="28"/>
  <c r="Z21" i="28"/>
  <c r="W21" i="28"/>
  <c r="T21" i="28"/>
  <c r="DG20" i="28"/>
  <c r="DF20" i="28"/>
  <c r="DE20" i="28"/>
  <c r="DD20" i="28"/>
  <c r="CY20" i="28"/>
  <c r="CW20" i="28"/>
  <c r="CV20" i="28"/>
  <c r="CX20" i="28" s="1"/>
  <c r="CZ20" i="28" s="1"/>
  <c r="CR20" i="28"/>
  <c r="CR21" i="28" s="1"/>
  <c r="AQ20" i="28"/>
  <c r="AG20" i="28"/>
  <c r="AD20" i="28"/>
  <c r="AA20" i="28"/>
  <c r="X20" i="28"/>
  <c r="U20" i="28"/>
  <c r="DG19" i="28"/>
  <c r="DF19" i="28"/>
  <c r="DE19" i="28"/>
  <c r="DD19" i="28"/>
  <c r="CY19" i="28"/>
  <c r="CZ19" i="28" s="1"/>
  <c r="CX19" i="28"/>
  <c r="CW19" i="28"/>
  <c r="CV19" i="28"/>
  <c r="AF19" i="28"/>
  <c r="AC19" i="28"/>
  <c r="Z19" i="28"/>
  <c r="CR14" i="28" s="1"/>
  <c r="W19" i="28"/>
  <c r="T19" i="28"/>
  <c r="DG18" i="28"/>
  <c r="DF18" i="28"/>
  <c r="DE18" i="28"/>
  <c r="DD18" i="28"/>
  <c r="CY18" i="28"/>
  <c r="CZ18" i="28" s="1"/>
  <c r="CX18" i="28"/>
  <c r="CW18" i="28"/>
  <c r="CV18" i="28"/>
  <c r="CL18" i="28"/>
  <c r="CK18" i="28"/>
  <c r="CJ18" i="28"/>
  <c r="AL18" i="28"/>
  <c r="AF18" i="28"/>
  <c r="AC18" i="28"/>
  <c r="Z18" i="28"/>
  <c r="W18" i="28"/>
  <c r="T18" i="28"/>
  <c r="DG17" i="28"/>
  <c r="DF17" i="28"/>
  <c r="DE17" i="28"/>
  <c r="DD17" i="28"/>
  <c r="CY17" i="28"/>
  <c r="CX17" i="28"/>
  <c r="CZ17" i="28" s="1"/>
  <c r="CW17" i="28"/>
  <c r="CV17" i="28"/>
  <c r="CL17" i="28"/>
  <c r="CK17" i="28"/>
  <c r="CJ17" i="28"/>
  <c r="CI17" i="28"/>
  <c r="CI18" i="28" s="1"/>
  <c r="CH17" i="28"/>
  <c r="CH18" i="28" s="1"/>
  <c r="AG17" i="28"/>
  <c r="AD17" i="28"/>
  <c r="AA17" i="28"/>
  <c r="X17" i="28"/>
  <c r="U17" i="28"/>
  <c r="DG16" i="28"/>
  <c r="DF16" i="28"/>
  <c r="DE16" i="28"/>
  <c r="DD16" i="28"/>
  <c r="CY16" i="28"/>
  <c r="CW16" i="28"/>
  <c r="CV16" i="28"/>
  <c r="CX16" i="28" s="1"/>
  <c r="CZ16" i="28" s="1"/>
  <c r="CL16" i="28"/>
  <c r="CK16" i="28"/>
  <c r="CJ16" i="28"/>
  <c r="CI16" i="28"/>
  <c r="CP15" i="28" s="1"/>
  <c r="CH16" i="28"/>
  <c r="CQ17" i="28" s="1"/>
  <c r="AF16" i="28"/>
  <c r="AC16" i="28"/>
  <c r="Z16" i="28"/>
  <c r="W16" i="28"/>
  <c r="T16" i="28"/>
  <c r="DG15" i="28"/>
  <c r="DF15" i="28"/>
  <c r="DE15" i="28"/>
  <c r="DD15" i="28"/>
  <c r="CY15" i="28"/>
  <c r="CX15" i="28"/>
  <c r="CZ15" i="28" s="1"/>
  <c r="CW15" i="28"/>
  <c r="CV15" i="28"/>
  <c r="CT15" i="28"/>
  <c r="AF15" i="28"/>
  <c r="AC15" i="28"/>
  <c r="Z15" i="28"/>
  <c r="W15" i="28"/>
  <c r="T15" i="28"/>
  <c r="DG14" i="28"/>
  <c r="DF14" i="28"/>
  <c r="DE14" i="28"/>
  <c r="DD14" i="28"/>
  <c r="DA14" i="28"/>
  <c r="CY14" i="28"/>
  <c r="CX14" i="28"/>
  <c r="CZ14" i="28" s="1"/>
  <c r="CW14" i="28"/>
  <c r="CV14" i="28"/>
  <c r="AQ14" i="28"/>
  <c r="AG14" i="28"/>
  <c r="AD14" i="28"/>
  <c r="AA14" i="28"/>
  <c r="X14" i="28"/>
  <c r="U14" i="28"/>
  <c r="DG13" i="28"/>
  <c r="DF13" i="28"/>
  <c r="DF49" i="28" s="1"/>
  <c r="DE13" i="28"/>
  <c r="DE49" i="28" s="1"/>
  <c r="AQ54" i="28" s="1"/>
  <c r="AQ61" i="28" s="1"/>
  <c r="DD13" i="28"/>
  <c r="CX13" i="28"/>
  <c r="CW13" i="28"/>
  <c r="CY13" i="28" s="1"/>
  <c r="CV13" i="28"/>
  <c r="AF13" i="28"/>
  <c r="AC13" i="28"/>
  <c r="Z13" i="28"/>
  <c r="W13" i="28"/>
  <c r="T13" i="28"/>
  <c r="CR8" i="28" s="1"/>
  <c r="CR9" i="28" s="1"/>
  <c r="AJ10" i="28" s="1"/>
  <c r="AN10" i="28" s="1"/>
  <c r="DG12" i="28"/>
  <c r="DF12" i="28"/>
  <c r="DF48" i="28" s="1"/>
  <c r="DE12" i="28"/>
  <c r="DE48" i="28" s="1"/>
  <c r="AQ53" i="28" s="1"/>
  <c r="AQ60" i="28" s="1"/>
  <c r="DD12" i="28"/>
  <c r="CX12" i="28"/>
  <c r="CW12" i="28"/>
  <c r="CY12" i="28" s="1"/>
  <c r="CV12" i="28"/>
  <c r="AL12" i="28"/>
  <c r="AL44" i="28" s="1"/>
  <c r="AW50" i="28" s="1"/>
  <c r="AW57" i="28" s="1"/>
  <c r="AF12" i="28"/>
  <c r="AC12" i="28"/>
  <c r="Z12" i="28"/>
  <c r="W12" i="28"/>
  <c r="T12" i="28"/>
  <c r="DG11" i="28"/>
  <c r="DG47" i="28" s="1"/>
  <c r="AU52" i="28" s="1"/>
  <c r="AU59" i="28" s="1"/>
  <c r="DF11" i="28"/>
  <c r="DE11" i="28"/>
  <c r="DE47" i="28" s="1"/>
  <c r="AQ52" i="28" s="1"/>
  <c r="AQ59" i="28" s="1"/>
  <c r="DD11" i="28"/>
  <c r="DD47" i="28" s="1"/>
  <c r="AK52" i="28" s="1"/>
  <c r="AK59" i="28" s="1"/>
  <c r="CW11" i="28"/>
  <c r="CY11" i="28" s="1"/>
  <c r="CV11" i="28"/>
  <c r="CX11" i="28" s="1"/>
  <c r="CL11" i="28"/>
  <c r="CL12" i="28" s="1"/>
  <c r="CK11" i="28"/>
  <c r="CK12" i="28" s="1"/>
  <c r="CJ11" i="28"/>
  <c r="CJ12" i="28" s="1"/>
  <c r="CI11" i="28"/>
  <c r="CI12" i="28" s="1"/>
  <c r="CH11" i="28"/>
  <c r="CH12" i="28" s="1"/>
  <c r="AG11" i="28"/>
  <c r="AD11" i="28"/>
  <c r="AA11" i="28"/>
  <c r="X11" i="28"/>
  <c r="U11" i="28"/>
  <c r="DG10" i="28"/>
  <c r="DF10" i="28"/>
  <c r="DE10" i="28"/>
  <c r="DE46" i="28" s="1"/>
  <c r="AQ51" i="28" s="1"/>
  <c r="AQ58" i="28" s="1"/>
  <c r="DD10" i="28"/>
  <c r="DD46" i="28" s="1"/>
  <c r="AK51" i="28" s="1"/>
  <c r="AK58" i="28" s="1"/>
  <c r="CX10" i="28"/>
  <c r="CZ10" i="28" s="1"/>
  <c r="CW10" i="28"/>
  <c r="CY10" i="28" s="1"/>
  <c r="CV10" i="28"/>
  <c r="CL10" i="28"/>
  <c r="CK10" i="28"/>
  <c r="CJ10" i="28"/>
  <c r="CI10" i="28"/>
  <c r="CH10" i="28"/>
  <c r="CQ11" i="28" s="1"/>
  <c r="AF10" i="28"/>
  <c r="AC10" i="28"/>
  <c r="Z10" i="28"/>
  <c r="W10" i="28"/>
  <c r="T10" i="28"/>
  <c r="DG9" i="28"/>
  <c r="DG45" i="28" s="1"/>
  <c r="DF9" i="28"/>
  <c r="DE9" i="28"/>
  <c r="DD9" i="28"/>
  <c r="DD45" i="28" s="1"/>
  <c r="AK50" i="28" s="1"/>
  <c r="AK57" i="28" s="1"/>
  <c r="DA9" i="28"/>
  <c r="CX9" i="28"/>
  <c r="CW9" i="28"/>
  <c r="CY9" i="28" s="1"/>
  <c r="CV9" i="28"/>
  <c r="CT9" i="28"/>
  <c r="AF9" i="28"/>
  <c r="AC9" i="28"/>
  <c r="Z9" i="28"/>
  <c r="W9" i="28"/>
  <c r="T9" i="28"/>
  <c r="DG8" i="28"/>
  <c r="DF8" i="28"/>
  <c r="DF44" i="28" s="1"/>
  <c r="AS49" i="28" s="1"/>
  <c r="DE8" i="28"/>
  <c r="DD8" i="28"/>
  <c r="DD44" i="28" s="1"/>
  <c r="AK49" i="28" s="1"/>
  <c r="DA8" i="28"/>
  <c r="AJ8" i="28" s="1"/>
  <c r="AN8" i="28" s="1"/>
  <c r="AN12" i="28" s="1"/>
  <c r="CW8" i="28"/>
  <c r="CY8" i="28" s="1"/>
  <c r="CV8" i="28"/>
  <c r="CX8" i="28" s="1"/>
  <c r="AQ8" i="28"/>
  <c r="AG8" i="28"/>
  <c r="AD8" i="28"/>
  <c r="AA8" i="28"/>
  <c r="X8" i="28"/>
  <c r="U8" i="28"/>
  <c r="CZ13" i="28" l="1"/>
  <c r="CZ49" i="28" s="1"/>
  <c r="AB54" i="28" s="1"/>
  <c r="CR15" i="28"/>
  <c r="AJ16" i="28" s="1"/>
  <c r="AN16" i="28" s="1"/>
  <c r="AJ14" i="28"/>
  <c r="AN14" i="28" s="1"/>
  <c r="AN18" i="28" s="1"/>
  <c r="CZ35" i="28"/>
  <c r="AQ121" i="28"/>
  <c r="AS117" i="28"/>
  <c r="CZ12" i="28"/>
  <c r="CZ27" i="28"/>
  <c r="AJ32" i="28"/>
  <c r="AN32" i="28" s="1"/>
  <c r="AN36" i="28" s="1"/>
  <c r="CR33" i="28"/>
  <c r="AJ34" i="28" s="1"/>
  <c r="AN34" i="28" s="1"/>
  <c r="AN42" i="28"/>
  <c r="AQ44" i="28"/>
  <c r="AW53" i="28" s="1"/>
  <c r="AW60" i="28" s="1"/>
  <c r="CZ9" i="28"/>
  <c r="CZ26" i="28"/>
  <c r="CZ28" i="28"/>
  <c r="CZ46" i="28" s="1"/>
  <c r="AB51" i="28" s="1"/>
  <c r="AJ40" i="28"/>
  <c r="AN40" i="28" s="1"/>
  <c r="CZ8" i="28"/>
  <c r="CZ44" i="28" s="1"/>
  <c r="AB49" i="28" s="1"/>
  <c r="CZ11" i="28"/>
  <c r="CZ24" i="28"/>
  <c r="CZ32" i="28"/>
  <c r="CP8" i="28"/>
  <c r="CP12" i="28"/>
  <c r="CP13" i="28"/>
  <c r="CQ16" i="28"/>
  <c r="CQ23" i="28"/>
  <c r="CQ47" i="28" s="1"/>
  <c r="AS56" i="28"/>
  <c r="AS118" i="28" s="1"/>
  <c r="CQ9" i="28"/>
  <c r="CP14" i="28"/>
  <c r="CP10" i="28"/>
  <c r="DE45" i="28"/>
  <c r="AQ50" i="28" s="1"/>
  <c r="AQ57" i="28" s="1"/>
  <c r="CQ10" i="28"/>
  <c r="DF46" i="28"/>
  <c r="AS51" i="28" s="1"/>
  <c r="AS58" i="28" s="1"/>
  <c r="AS120" i="28" s="1"/>
  <c r="DF45" i="28"/>
  <c r="AS50" i="28" s="1"/>
  <c r="AS57" i="28" s="1"/>
  <c r="DG46" i="28"/>
  <c r="AU51" i="28" s="1"/>
  <c r="CQ15" i="28"/>
  <c r="CP20" i="28"/>
  <c r="CP24" i="28"/>
  <c r="CP25" i="28"/>
  <c r="CQ28" i="28"/>
  <c r="CP33" i="28"/>
  <c r="CP36" i="28"/>
  <c r="CP37" i="28"/>
  <c r="CP38" i="28"/>
  <c r="DG107" i="28"/>
  <c r="AW119" i="28"/>
  <c r="CQ78" i="28"/>
  <c r="CP78" i="28"/>
  <c r="CQ77" i="28"/>
  <c r="CP77" i="28"/>
  <c r="CQ80" i="28"/>
  <c r="CP79" i="28"/>
  <c r="CQ76" i="28"/>
  <c r="AJ88" i="28"/>
  <c r="AN88" i="28" s="1"/>
  <c r="CZ96" i="28"/>
  <c r="DD48" i="28"/>
  <c r="AK53" i="28" s="1"/>
  <c r="AK60" i="28" s="1"/>
  <c r="DD49" i="28"/>
  <c r="AK54" i="28" s="1"/>
  <c r="AK61" i="28" s="1"/>
  <c r="CP16" i="28"/>
  <c r="CQ20" i="28"/>
  <c r="CP23" i="28"/>
  <c r="CQ24" i="28"/>
  <c r="CQ25" i="28"/>
  <c r="CP34" i="28"/>
  <c r="CQ36" i="28"/>
  <c r="CQ38" i="28"/>
  <c r="CP39" i="28"/>
  <c r="CL51" i="28"/>
  <c r="AU122" i="28"/>
  <c r="CQ91" i="28"/>
  <c r="CZ92" i="28"/>
  <c r="CQ96" i="28"/>
  <c r="CP96" i="28"/>
  <c r="CQ95" i="28"/>
  <c r="CQ97" i="28"/>
  <c r="CP95" i="28"/>
  <c r="CQ99" i="28"/>
  <c r="CQ98" i="28"/>
  <c r="CP97" i="28"/>
  <c r="CQ94" i="28"/>
  <c r="CP99" i="28"/>
  <c r="CP98" i="28"/>
  <c r="CP94" i="28"/>
  <c r="CZ98" i="28"/>
  <c r="CZ100" i="28"/>
  <c r="CL113" i="28"/>
  <c r="CQ70" i="28"/>
  <c r="CP70" i="28"/>
  <c r="CP106" i="28" s="1"/>
  <c r="AU121" i="28"/>
  <c r="AK123" i="28"/>
  <c r="AK120" i="28"/>
  <c r="AK56" i="28"/>
  <c r="AK62" i="28" s="1"/>
  <c r="AK55" i="28"/>
  <c r="CP11" i="28"/>
  <c r="CQ12" i="28"/>
  <c r="CP26" i="28"/>
  <c r="CP30" i="28"/>
  <c r="CP31" i="28"/>
  <c r="AQ106" i="28"/>
  <c r="AW115" i="28" s="1"/>
  <c r="AW122" i="28" s="1"/>
  <c r="CZ71" i="28"/>
  <c r="CZ82" i="28"/>
  <c r="CQ8" i="28"/>
  <c r="CQ44" i="28" s="1"/>
  <c r="CQ13" i="28"/>
  <c r="DE44" i="28"/>
  <c r="AQ49" i="28" s="1"/>
  <c r="CP9" i="28"/>
  <c r="DF47" i="28"/>
  <c r="AS52" i="28" s="1"/>
  <c r="AS59" i="28" s="1"/>
  <c r="AS121" i="28" s="1"/>
  <c r="DG49" i="28"/>
  <c r="CQ26" i="28"/>
  <c r="CP29" i="28"/>
  <c r="CQ30" i="28"/>
  <c r="CQ31" i="28"/>
  <c r="CQ35" i="28"/>
  <c r="AJ70" i="28"/>
  <c r="AN70" i="28" s="1"/>
  <c r="AN74" i="28" s="1"/>
  <c r="CZ109" i="28"/>
  <c r="AB114" i="28" s="1"/>
  <c r="AJ78" i="28"/>
  <c r="AN78" i="28" s="1"/>
  <c r="AN80" i="28" s="1"/>
  <c r="CZ81" i="28"/>
  <c r="CZ111" i="28" s="1"/>
  <c r="AB116" i="28" s="1"/>
  <c r="CP89" i="28"/>
  <c r="AJ102" i="28"/>
  <c r="AN102" i="28" s="1"/>
  <c r="CP18" i="28"/>
  <c r="CP19" i="28"/>
  <c r="CP27" i="28"/>
  <c r="CQ29" i="28"/>
  <c r="CQ37" i="28"/>
  <c r="CP35" i="28"/>
  <c r="CP40" i="28"/>
  <c r="CQ41" i="28"/>
  <c r="CQ43" i="28"/>
  <c r="CQ42" i="28"/>
  <c r="CP41" i="28"/>
  <c r="CP43" i="28"/>
  <c r="CP42" i="28"/>
  <c r="DD107" i="28"/>
  <c r="AK112" i="28" s="1"/>
  <c r="AK119" i="28" s="1"/>
  <c r="CZ72" i="28"/>
  <c r="CZ76" i="28"/>
  <c r="CZ106" i="28" s="1"/>
  <c r="AB111" i="28" s="1"/>
  <c r="CZ99" i="28"/>
  <c r="CL112" i="28"/>
  <c r="DA101" i="28" s="1"/>
  <c r="CQ14" i="28"/>
  <c r="CP17" i="28"/>
  <c r="CQ18" i="28"/>
  <c r="CQ19" i="28"/>
  <c r="CQ27" i="28"/>
  <c r="AK118" i="28"/>
  <c r="AQ119" i="28"/>
  <c r="CQ73" i="28"/>
  <c r="DD110" i="28"/>
  <c r="AK115" i="28" s="1"/>
  <c r="AK122" i="28" s="1"/>
  <c r="AN86" i="28"/>
  <c r="CL47" i="28"/>
  <c r="DA21" i="28" s="1"/>
  <c r="AJ22" i="28" s="1"/>
  <c r="AN22" i="28" s="1"/>
  <c r="AN24" i="28" s="1"/>
  <c r="AQ117" i="28"/>
  <c r="CQ71" i="28"/>
  <c r="CQ107" i="28" s="1"/>
  <c r="AS119" i="28"/>
  <c r="CP72" i="28"/>
  <c r="AQ120" i="28"/>
  <c r="CZ80" i="28"/>
  <c r="CZ110" i="28" s="1"/>
  <c r="AB115" i="28" s="1"/>
  <c r="AJ90" i="28"/>
  <c r="AN90" i="28" s="1"/>
  <c r="CZ95" i="28"/>
  <c r="AJ94" i="28"/>
  <c r="AN94" i="28" s="1"/>
  <c r="AN98" i="28" s="1"/>
  <c r="DA100" i="28"/>
  <c r="AJ100" i="28" s="1"/>
  <c r="AN100" i="28" s="1"/>
  <c r="AN104" i="28" s="1"/>
  <c r="AU117" i="28"/>
  <c r="CQ81" i="28"/>
  <c r="CQ89" i="28"/>
  <c r="CQ102" i="28"/>
  <c r="CQ72" i="28"/>
  <c r="CQ108" i="28" s="1"/>
  <c r="CP90" i="28"/>
  <c r="CP86" i="28"/>
  <c r="CP87" i="28"/>
  <c r="CQ90" i="28"/>
  <c r="CP85" i="28"/>
  <c r="CQ86" i="28"/>
  <c r="CP104" i="28"/>
  <c r="CP105" i="28"/>
  <c r="CP74" i="28"/>
  <c r="CP75" i="28"/>
  <c r="CQ85" i="28"/>
  <c r="CP103" i="28"/>
  <c r="CQ104" i="28"/>
  <c r="CQ105" i="28"/>
  <c r="CP73" i="28"/>
  <c r="CQ74" i="28"/>
  <c r="CQ75" i="28"/>
  <c r="CQ111" i="28" s="1"/>
  <c r="CP92" i="28"/>
  <c r="CP93" i="28"/>
  <c r="CP101" i="28"/>
  <c r="CP71" i="28"/>
  <c r="CP107" i="28" s="1"/>
  <c r="CR107" i="28" s="1"/>
  <c r="AE112" i="28" s="1"/>
  <c r="CQ88" i="28"/>
  <c r="CP91" i="28"/>
  <c r="CQ92" i="28"/>
  <c r="AB58" i="28" l="1"/>
  <c r="AN44" i="28"/>
  <c r="AB123" i="28"/>
  <c r="AS124" i="28"/>
  <c r="CP109" i="28"/>
  <c r="AN92" i="28"/>
  <c r="CQ46" i="28"/>
  <c r="AB56" i="28"/>
  <c r="CZ107" i="28"/>
  <c r="AB112" i="28" s="1"/>
  <c r="CP49" i="28"/>
  <c r="CR49" i="28" s="1"/>
  <c r="AE54" i="28" s="1"/>
  <c r="AE61" i="28" s="1"/>
  <c r="CZ48" i="28"/>
  <c r="AB53" i="28" s="1"/>
  <c r="CQ110" i="28"/>
  <c r="CP108" i="28"/>
  <c r="CR108" i="28" s="1"/>
  <c r="AE113" i="28" s="1"/>
  <c r="CQ109" i="28"/>
  <c r="CP46" i="28"/>
  <c r="CR46" i="28" s="1"/>
  <c r="AE51" i="28" s="1"/>
  <c r="AE58" i="28" s="1"/>
  <c r="CP48" i="28"/>
  <c r="CR48" i="28" s="1"/>
  <c r="AE53" i="28" s="1"/>
  <c r="AE60" i="28" s="1"/>
  <c r="CP47" i="28"/>
  <c r="CR47" i="28" s="1"/>
  <c r="AE52" i="28" s="1"/>
  <c r="AE59" i="28" s="1"/>
  <c r="AN106" i="28"/>
  <c r="CP44" i="28"/>
  <c r="CR44" i="28" s="1"/>
  <c r="AE49" i="28" s="1"/>
  <c r="CZ45" i="28"/>
  <c r="AB50" i="28" s="1"/>
  <c r="AK117" i="28"/>
  <c r="CP45" i="28"/>
  <c r="CQ45" i="28"/>
  <c r="AB61" i="28"/>
  <c r="CP111" i="28"/>
  <c r="CR111" i="28" s="1"/>
  <c r="AE116" i="28" s="1"/>
  <c r="AK124" i="28"/>
  <c r="AQ56" i="28"/>
  <c r="AQ118" i="28" s="1"/>
  <c r="AQ124" i="28" s="1"/>
  <c r="AQ55" i="28"/>
  <c r="AQ62" i="28" s="1"/>
  <c r="AU55" i="28"/>
  <c r="AU62" i="28" s="1"/>
  <c r="AU58" i="28"/>
  <c r="AU120" i="28" s="1"/>
  <c r="AU124" i="28" s="1"/>
  <c r="AS55" i="28"/>
  <c r="AS62" i="28" s="1"/>
  <c r="CP110" i="28"/>
  <c r="CR110" i="28" s="1"/>
  <c r="AE115" i="28" s="1"/>
  <c r="CZ108" i="28"/>
  <c r="AB113" i="28" s="1"/>
  <c r="CQ49" i="28"/>
  <c r="CQ48" i="28"/>
  <c r="CQ106" i="28"/>
  <c r="CR106" i="28" s="1"/>
  <c r="AE111" i="28" s="1"/>
  <c r="CZ47" i="28"/>
  <c r="AB52" i="28" s="1"/>
  <c r="AH111" i="28" l="1"/>
  <c r="AH112" i="28"/>
  <c r="AB57" i="28"/>
  <c r="AB119" i="28" s="1"/>
  <c r="AB62" i="28"/>
  <c r="AH113" i="28"/>
  <c r="AB120" i="28"/>
  <c r="AE56" i="28"/>
  <c r="AH49" i="28"/>
  <c r="AB117" i="28"/>
  <c r="AE122" i="28"/>
  <c r="AE120" i="28"/>
  <c r="AB118" i="28"/>
  <c r="AE123" i="28"/>
  <c r="AH54" i="28"/>
  <c r="AB59" i="28"/>
  <c r="AB121" i="28" s="1"/>
  <c r="AH52" i="28"/>
  <c r="AB60" i="28"/>
  <c r="AB122" i="28" s="1"/>
  <c r="AH53" i="28"/>
  <c r="CR109" i="28"/>
  <c r="AE114" i="28" s="1"/>
  <c r="AH51" i="28"/>
  <c r="CR45" i="28"/>
  <c r="AE50" i="28" s="1"/>
  <c r="AE57" i="28" s="1"/>
  <c r="AE119" i="28" s="1"/>
  <c r="AB55" i="28"/>
  <c r="AH116" i="28"/>
  <c r="AH115" i="28"/>
  <c r="AN53" i="28" l="1"/>
  <c r="AH60" i="28"/>
  <c r="AN60" i="28" s="1"/>
  <c r="AH50" i="28"/>
  <c r="AE121" i="28"/>
  <c r="AH114" i="28"/>
  <c r="AN115" i="28"/>
  <c r="AN122" i="28" s="1"/>
  <c r="AH122" i="28"/>
  <c r="AN52" i="28"/>
  <c r="AH59" i="28"/>
  <c r="AN59" i="28" s="1"/>
  <c r="AN49" i="28"/>
  <c r="AH56" i="28"/>
  <c r="AH55" i="28"/>
  <c r="AN116" i="28"/>
  <c r="AN123" i="28" s="1"/>
  <c r="AH123" i="28"/>
  <c r="AE55" i="28"/>
  <c r="AN112" i="28"/>
  <c r="AN54" i="28"/>
  <c r="AH61" i="28"/>
  <c r="AN61" i="28" s="1"/>
  <c r="AE62" i="28"/>
  <c r="AN111" i="28"/>
  <c r="AH118" i="28"/>
  <c r="AH117" i="28"/>
  <c r="AE117" i="28"/>
  <c r="AH58" i="28"/>
  <c r="AN58" i="28" s="1"/>
  <c r="AN51" i="28"/>
  <c r="AB124" i="28"/>
  <c r="AN113" i="28"/>
  <c r="AE118" i="28"/>
  <c r="AE124" i="28" s="1"/>
  <c r="AN120" i="28" l="1"/>
  <c r="AN114" i="28"/>
  <c r="AN121" i="28" s="1"/>
  <c r="AH121" i="28"/>
  <c r="AH120" i="28"/>
  <c r="AN56" i="28"/>
  <c r="AN118" i="28" s="1"/>
  <c r="AN50" i="28"/>
  <c r="AH57" i="28"/>
  <c r="AN55" i="28"/>
  <c r="AN124" i="28" l="1"/>
  <c r="AN117" i="28"/>
  <c r="AN57" i="28"/>
  <c r="AN119" i="28" s="1"/>
  <c r="AH119" i="28"/>
  <c r="AH124" i="28" s="1"/>
  <c r="AN62" i="28"/>
  <c r="AH62" i="28"/>
  <c r="M41" i="10" l="1"/>
  <c r="L14" i="3"/>
  <c r="M40" i="10"/>
  <c r="L13" i="3"/>
  <c r="M39" i="10"/>
  <c r="M28" i="10"/>
  <c r="M38" i="10"/>
  <c r="M27" i="10"/>
  <c r="X30" i="4" l="1"/>
  <c r="I54" i="12"/>
  <c r="H54" i="12"/>
  <c r="G54" i="12"/>
  <c r="F54" i="12"/>
  <c r="E54" i="12"/>
  <c r="D54" i="12"/>
  <c r="I53" i="12"/>
  <c r="H53" i="12"/>
  <c r="G53" i="12"/>
  <c r="F53" i="12"/>
  <c r="E53" i="12"/>
  <c r="D53" i="12"/>
  <c r="I52" i="12"/>
  <c r="H52" i="12"/>
  <c r="G52" i="12"/>
  <c r="F52" i="12"/>
  <c r="J52" i="12" s="1"/>
  <c r="E52" i="12"/>
  <c r="D52" i="12"/>
  <c r="I51" i="12"/>
  <c r="H51" i="12"/>
  <c r="G51" i="12"/>
  <c r="F51" i="12"/>
  <c r="E51" i="12"/>
  <c r="D51" i="12"/>
  <c r="I50" i="12"/>
  <c r="H50" i="12"/>
  <c r="G50" i="12"/>
  <c r="F50" i="12"/>
  <c r="E50" i="12"/>
  <c r="D50" i="12"/>
  <c r="I49" i="12"/>
  <c r="H49" i="12"/>
  <c r="G49" i="12"/>
  <c r="F49" i="12"/>
  <c r="E49" i="12"/>
  <c r="D49" i="12"/>
  <c r="I48" i="12"/>
  <c r="H48" i="12"/>
  <c r="G48" i="12"/>
  <c r="F48" i="12"/>
  <c r="E48" i="12"/>
  <c r="D48" i="12"/>
  <c r="I47" i="12"/>
  <c r="H47" i="12"/>
  <c r="G47" i="12"/>
  <c r="F47" i="12"/>
  <c r="E47" i="12"/>
  <c r="D47" i="12"/>
  <c r="I46" i="12"/>
  <c r="H46" i="12"/>
  <c r="G46" i="12"/>
  <c r="F46" i="12"/>
  <c r="E46" i="12"/>
  <c r="D46" i="12"/>
  <c r="I45" i="12"/>
  <c r="H45" i="12"/>
  <c r="G45" i="12"/>
  <c r="F45" i="12"/>
  <c r="E45" i="12"/>
  <c r="D45" i="12"/>
  <c r="I44" i="12"/>
  <c r="H44" i="12"/>
  <c r="G44" i="12"/>
  <c r="G55" i="12" s="1"/>
  <c r="F44" i="12"/>
  <c r="E44" i="12"/>
  <c r="D44" i="12"/>
  <c r="J44" i="12" s="1"/>
  <c r="I41" i="12"/>
  <c r="H41" i="12"/>
  <c r="G41" i="12"/>
  <c r="F41" i="12"/>
  <c r="E41" i="12"/>
  <c r="D41" i="12"/>
  <c r="J40" i="12"/>
  <c r="J39" i="12"/>
  <c r="J38" i="12"/>
  <c r="J37" i="12"/>
  <c r="J36" i="12"/>
  <c r="J35" i="12"/>
  <c r="J34" i="12"/>
  <c r="J33" i="12"/>
  <c r="J32" i="12"/>
  <c r="J31" i="12"/>
  <c r="J30" i="12"/>
  <c r="J41" i="12" s="1"/>
  <c r="I27" i="12"/>
  <c r="H27" i="12"/>
  <c r="G27" i="12"/>
  <c r="F27" i="12"/>
  <c r="E27" i="12"/>
  <c r="D27" i="12"/>
  <c r="J26" i="12"/>
  <c r="J25" i="12"/>
  <c r="J24" i="12"/>
  <c r="J23" i="12"/>
  <c r="J22" i="12"/>
  <c r="J21" i="12"/>
  <c r="J20" i="12"/>
  <c r="J19" i="12"/>
  <c r="J18" i="12"/>
  <c r="J17" i="12"/>
  <c r="J16" i="12"/>
  <c r="S54" i="12"/>
  <c r="R54" i="12"/>
  <c r="Q54" i="12"/>
  <c r="P54" i="12"/>
  <c r="O54" i="12"/>
  <c r="N54" i="12"/>
  <c r="S53" i="12"/>
  <c r="R53" i="12"/>
  <c r="Q53" i="12"/>
  <c r="P53" i="12"/>
  <c r="O53" i="12"/>
  <c r="T53" i="12" s="1"/>
  <c r="N53" i="12"/>
  <c r="S52" i="12"/>
  <c r="R52" i="12"/>
  <c r="Q52" i="12"/>
  <c r="P52" i="12"/>
  <c r="O52" i="12"/>
  <c r="N52" i="12"/>
  <c r="S51" i="12"/>
  <c r="R51" i="12"/>
  <c r="Q51" i="12"/>
  <c r="P51" i="12"/>
  <c r="O51" i="12"/>
  <c r="N51" i="12"/>
  <c r="S50" i="12"/>
  <c r="R50" i="12"/>
  <c r="Q50" i="12"/>
  <c r="P50" i="12"/>
  <c r="O50" i="12"/>
  <c r="N50" i="12"/>
  <c r="S49" i="12"/>
  <c r="R49" i="12"/>
  <c r="Q49" i="12"/>
  <c r="P49" i="12"/>
  <c r="O49" i="12"/>
  <c r="N49" i="12"/>
  <c r="S48" i="12"/>
  <c r="R48" i="12"/>
  <c r="Q48" i="12"/>
  <c r="P48" i="12"/>
  <c r="O48" i="12"/>
  <c r="N48" i="12"/>
  <c r="S47" i="12"/>
  <c r="R47" i="12"/>
  <c r="Q47" i="12"/>
  <c r="P47" i="12"/>
  <c r="O47" i="12"/>
  <c r="N47" i="12"/>
  <c r="S46" i="12"/>
  <c r="R46" i="12"/>
  <c r="Q46" i="12"/>
  <c r="P46" i="12"/>
  <c r="O46" i="12"/>
  <c r="N46" i="12"/>
  <c r="S45" i="12"/>
  <c r="R45" i="12"/>
  <c r="Q45" i="12"/>
  <c r="P45" i="12"/>
  <c r="O45" i="12"/>
  <c r="T45" i="12" s="1"/>
  <c r="N45" i="12"/>
  <c r="S44" i="12"/>
  <c r="R44" i="12"/>
  <c r="Q44" i="12"/>
  <c r="Q55" i="12" s="1"/>
  <c r="P44" i="12"/>
  <c r="P55" i="12" s="1"/>
  <c r="O44" i="12"/>
  <c r="N44" i="12"/>
  <c r="S41" i="12"/>
  <c r="R41" i="12"/>
  <c r="Q41" i="12"/>
  <c r="P41" i="12"/>
  <c r="O41" i="12"/>
  <c r="N41" i="12"/>
  <c r="T40" i="12"/>
  <c r="T39" i="12"/>
  <c r="T38" i="12"/>
  <c r="T37" i="12"/>
  <c r="T36" i="12"/>
  <c r="T35" i="12"/>
  <c r="T34" i="12"/>
  <c r="T33" i="12"/>
  <c r="T32" i="12"/>
  <c r="T31" i="12"/>
  <c r="T30" i="12"/>
  <c r="S27" i="12"/>
  <c r="R27" i="12"/>
  <c r="Q27" i="12"/>
  <c r="P27" i="12"/>
  <c r="O27" i="12"/>
  <c r="N27" i="12"/>
  <c r="T26" i="12"/>
  <c r="T25" i="12"/>
  <c r="T24" i="12"/>
  <c r="T23" i="12"/>
  <c r="T22" i="12"/>
  <c r="T21" i="12"/>
  <c r="T20" i="12"/>
  <c r="T19" i="12"/>
  <c r="T18" i="12"/>
  <c r="T17" i="12"/>
  <c r="T16" i="12"/>
  <c r="T27" i="12" l="1"/>
  <c r="T44" i="12"/>
  <c r="T55" i="12" s="1"/>
  <c r="T52" i="12"/>
  <c r="H55" i="12"/>
  <c r="E55" i="12"/>
  <c r="O55" i="12"/>
  <c r="T48" i="12"/>
  <c r="I55" i="12"/>
  <c r="J46" i="12"/>
  <c r="F55" i="12"/>
  <c r="J50" i="12"/>
  <c r="J51" i="12"/>
  <c r="T41" i="12"/>
  <c r="R55" i="12"/>
  <c r="T51" i="12"/>
  <c r="J27" i="12"/>
  <c r="J54" i="12"/>
  <c r="J45" i="12"/>
  <c r="J49" i="12"/>
  <c r="D55" i="12"/>
  <c r="J53" i="12"/>
  <c r="S55" i="12"/>
  <c r="T47" i="12"/>
  <c r="J48" i="12"/>
  <c r="T50" i="12"/>
  <c r="T46" i="12"/>
  <c r="T49" i="12"/>
  <c r="T54" i="12"/>
  <c r="J47" i="12"/>
  <c r="N55" i="12"/>
  <c r="J55" i="12" l="1"/>
  <c r="P15" i="10"/>
  <c r="K21" i="10"/>
  <c r="I21" i="10"/>
  <c r="N23" i="10" s="1"/>
  <c r="H21" i="10"/>
  <c r="F21" i="10"/>
  <c r="L20" i="10"/>
  <c r="N20" i="10" s="1"/>
  <c r="P20" i="10" s="1"/>
  <c r="L19" i="10"/>
  <c r="N19" i="10" s="1"/>
  <c r="P19" i="10" s="1"/>
  <c r="L18" i="10"/>
  <c r="N18" i="10" s="1"/>
  <c r="P18" i="10" s="1"/>
  <c r="L17" i="10"/>
  <c r="N17" i="10" s="1"/>
  <c r="P17" i="10" s="1"/>
  <c r="L16" i="10"/>
  <c r="N16" i="10" s="1"/>
  <c r="P16" i="10" s="1"/>
  <c r="L15" i="10"/>
  <c r="N15" i="10" s="1"/>
  <c r="Z21" i="10"/>
  <c r="W21" i="10"/>
  <c r="Y21" i="10"/>
  <c r="AB21" i="10"/>
  <c r="H7" i="12"/>
  <c r="H9" i="12"/>
  <c r="H8" i="12"/>
  <c r="H6" i="12"/>
  <c r="R9" i="12"/>
  <c r="R8" i="12"/>
  <c r="R7" i="12"/>
  <c r="R6" i="12"/>
  <c r="AB15" i="4"/>
  <c r="AB14" i="4"/>
  <c r="AB13" i="4"/>
  <c r="AB12" i="4"/>
  <c r="AB11" i="4"/>
  <c r="AB10" i="4"/>
  <c r="AB9" i="4"/>
  <c r="AB8" i="4"/>
  <c r="P21" i="10" l="1"/>
  <c r="L21" i="10"/>
  <c r="N21" i="10" l="1"/>
  <c r="N25" i="10" s="1"/>
  <c r="N24" i="10"/>
  <c r="AD31" i="10" l="1"/>
  <c r="AD30" i="10"/>
  <c r="AD29" i="10"/>
  <c r="AD28" i="10"/>
  <c r="AD27" i="10"/>
  <c r="M31" i="10"/>
  <c r="M30" i="10"/>
  <c r="M29" i="10"/>
  <c r="AC20" i="10"/>
  <c r="AE20" i="10" s="1"/>
  <c r="AG20" i="10" s="1"/>
  <c r="AC19" i="10"/>
  <c r="AE19" i="10" s="1"/>
  <c r="AG19" i="10" s="1"/>
  <c r="AC18" i="10"/>
  <c r="AE18" i="10" s="1"/>
  <c r="AG18" i="10" s="1"/>
  <c r="AC17" i="10"/>
  <c r="AC16" i="10"/>
  <c r="AC15" i="10"/>
  <c r="AB14" i="3"/>
  <c r="AB13" i="3"/>
  <c r="AB15" i="3"/>
  <c r="AB12" i="3"/>
  <c r="AB11" i="3"/>
  <c r="AB10" i="3"/>
  <c r="AB9" i="3"/>
  <c r="AB8" i="3"/>
  <c r="L8" i="4"/>
  <c r="L8" i="3"/>
  <c r="AC21" i="10" l="1"/>
  <c r="AE21" i="10" s="1"/>
  <c r="AE15" i="10"/>
  <c r="AG15" i="10" s="1"/>
  <c r="AE16" i="10"/>
  <c r="AG16" i="10" s="1"/>
  <c r="AE17" i="10"/>
  <c r="AG17" i="10" s="1"/>
  <c r="AG21" i="10" l="1"/>
  <c r="AE24" i="10"/>
  <c r="AE25" i="10"/>
  <c r="AE23" i="10"/>
  <c r="K54" i="3"/>
  <c r="K52" i="3"/>
  <c r="K50" i="3"/>
  <c r="L15" i="4"/>
  <c r="L15" i="3"/>
  <c r="L12" i="3"/>
  <c r="L11" i="3"/>
  <c r="L10" i="3"/>
  <c r="L9" i="3"/>
  <c r="L14" i="4"/>
  <c r="L13" i="4"/>
  <c r="L12" i="4"/>
  <c r="L11" i="4"/>
  <c r="L10" i="4"/>
  <c r="L9" i="4"/>
  <c r="AQ54" i="3"/>
  <c r="AQ52" i="3"/>
  <c r="AQ50" i="3"/>
  <c r="AA53" i="3"/>
  <c r="AA51" i="3"/>
  <c r="AA4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I22" authorId="0" shapeId="0" xr:uid="{00000000-0006-0000-0500-000005000000}">
      <text>
        <r>
          <rPr>
            <sz val="12"/>
            <color indexed="81"/>
            <rFont val="ＭＳ Ｐゴシック"/>
            <family val="3"/>
            <charset val="128"/>
          </rPr>
          <t>当初受理日の上に
１回目変更交付の決定日</t>
        </r>
      </text>
    </comment>
    <comment ref="AI23" authorId="0" shapeId="0" xr:uid="{00000000-0006-0000-0500-000006000000}">
      <text>
        <r>
          <rPr>
            <sz val="12"/>
            <color indexed="81"/>
            <rFont val="ＭＳ Ｐゴシック"/>
            <family val="3"/>
            <charset val="128"/>
          </rPr>
          <t>当初受理
日</t>
        </r>
      </text>
    </comment>
  </commentList>
</comments>
</file>

<file path=xl/sharedStrings.xml><?xml version="1.0" encoding="utf-8"?>
<sst xmlns="http://schemas.openxmlformats.org/spreadsheetml/2006/main" count="2471" uniqueCount="605">
  <si>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</si>
  <si>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</si>
  <si>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</si>
  <si>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</si>
  <si>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</si>
  <si>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</si>
  <si>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</si>
  <si>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</si>
  <si>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</si>
  <si>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担当者</t>
    <rPh sb="0" eb="3">
      <t>タントウシャ</t>
    </rPh>
    <phoneticPr fontId="1"/>
  </si>
  <si>
    <t>電話番号</t>
    <rPh sb="0" eb="2">
      <t>デンワ</t>
    </rPh>
    <rPh sb="2" eb="4">
      <t>バンゴウ</t>
    </rPh>
    <phoneticPr fontId="1"/>
  </si>
  <si>
    <t>メールアドレス</t>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</si>
  <si>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</si>
  <si>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</si>
  <si>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</si>
  <si>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</si>
  <si>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</si>
  <si>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</si>
  <si>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</si>
  <si>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</si>
  <si>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</si>
  <si>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</si>
  <si>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</si>
  <si>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</si>
  <si>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</si>
  <si>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</si>
  <si>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4"/>
  </si>
  <si>
    <t>申請記入日</t>
    <rPh sb="0" eb="2">
      <t>シンセイ</t>
    </rPh>
    <rPh sb="2" eb="4">
      <t>キニュウ</t>
    </rPh>
    <rPh sb="4" eb="5">
      <t>ビ</t>
    </rPh>
    <phoneticPr fontId="1"/>
  </si>
  <si>
    <t>支店名</t>
    <rPh sb="0" eb="3">
      <t>シテンメイ</t>
    </rPh>
    <phoneticPr fontId="4"/>
  </si>
  <si>
    <t>旅行業登録番号</t>
    <rPh sb="0" eb="3">
      <t>リョコウギョウ</t>
    </rPh>
    <rPh sb="3" eb="5">
      <t>トウロク</t>
    </rPh>
    <rPh sb="5" eb="7">
      <t>バンゴウ</t>
    </rPh>
    <phoneticPr fontId="5"/>
  </si>
  <si>
    <t>代表者役職</t>
    <rPh sb="0" eb="3">
      <t>ダイヒョウシャ</t>
    </rPh>
    <rPh sb="3" eb="5">
      <t>ヤクショク</t>
    </rPh>
    <phoneticPr fontId="4"/>
  </si>
  <si>
    <t>代表者氏名</t>
    <rPh sb="0" eb="3">
      <t>ダイヒョウシャ</t>
    </rPh>
    <rPh sb="3" eb="5">
      <t>シメイ</t>
    </rPh>
    <phoneticPr fontId="4"/>
  </si>
  <si>
    <t>担当者名</t>
    <rPh sb="0" eb="3">
      <t>タントウシャ</t>
    </rPh>
    <rPh sb="3" eb="4">
      <t>メイ</t>
    </rPh>
    <phoneticPr fontId="4"/>
  </si>
  <si>
    <t>電話番号</t>
    <rPh sb="0" eb="2">
      <t>デンワ</t>
    </rPh>
    <rPh sb="2" eb="4">
      <t>バンゴウ</t>
    </rPh>
    <phoneticPr fontId="4"/>
  </si>
  <si>
    <t>～</t>
    <phoneticPr fontId="1"/>
  </si>
  <si>
    <t>企画開発費</t>
    <rPh sb="0" eb="2">
      <t>キカク</t>
    </rPh>
    <rPh sb="2" eb="4">
      <t>カイハツ</t>
    </rPh>
    <rPh sb="4" eb="5">
      <t>ヒ</t>
    </rPh>
    <phoneticPr fontId="1"/>
  </si>
  <si>
    <t>五島市</t>
    <rPh sb="0" eb="3">
      <t>ゴトウシ</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</si>
  <si>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</si>
  <si>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</si>
  <si>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</si>
  <si>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旅行形態</t>
    <rPh sb="0" eb="2">
      <t>リョコウ</t>
    </rPh>
    <rPh sb="2" eb="4">
      <t>ケイタイ</t>
    </rPh>
    <phoneticPr fontId="1"/>
  </si>
  <si>
    <t>合　計</t>
    <rPh sb="0" eb="1">
      <t>アイ</t>
    </rPh>
    <rPh sb="2" eb="3">
      <t>ケイ</t>
    </rPh>
    <phoneticPr fontId="1"/>
  </si>
  <si>
    <t>合　計</t>
    <phoneticPr fontId="1"/>
  </si>
  <si>
    <t>内訳</t>
    <rPh sb="0" eb="2">
      <t>ウチワケ</t>
    </rPh>
    <phoneticPr fontId="4"/>
  </si>
  <si>
    <t>円</t>
    <rPh sb="0" eb="1">
      <t>エン</t>
    </rPh>
    <phoneticPr fontId="4"/>
  </si>
  <si>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</si>
  <si>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</si>
  <si>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</si>
  <si>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</si>
  <si>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</si>
  <si>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</si>
  <si>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</si>
  <si>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</si>
  <si>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（※）代表者の役職にご注意ください。　「代表取締役」　「代表取締役社長」</t>
    <rPh sb="3" eb="6">
      <t>ダイヒョウシャ</t>
    </rPh>
    <rPh sb="7" eb="9">
      <t>ヤクショク</t>
    </rPh>
    <rPh sb="11" eb="13">
      <t>チュウイ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</si>
  <si>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</si>
  <si>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</si>
  <si>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</si>
  <si>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印は、「会社印」または「代表者印」をお願いします。</t>
    <phoneticPr fontId="1"/>
  </si>
  <si>
    <t>印は、「会社印」または「代表者印」をお願いします。</t>
    <phoneticPr fontId="1"/>
  </si>
  <si>
    <t>支店長</t>
    <rPh sb="0" eb="3">
      <t>シテンチョウ</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</si>
  <si>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</si>
  <si>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</si>
  <si>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</si>
  <si>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申請用　情報入力シート　</t>
    <rPh sb="0" eb="3">
      <t>シンセイヨウ</t>
    </rPh>
    <rPh sb="4" eb="6">
      <t>ジョウホウ</t>
    </rPh>
    <rPh sb="6" eb="8">
      <t>ニュウリョク</t>
    </rPh>
    <phoneticPr fontId="4"/>
  </si>
  <si>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</si>
  <si>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</si>
  <si>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</si>
  <si>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</si>
  <si>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</si>
  <si>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4"/>
  </si>
  <si>
    <t>１．実施月</t>
    <rPh sb="2" eb="4">
      <t>ジッシ</t>
    </rPh>
    <rPh sb="4" eb="5">
      <t>ツキ</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</si>
  <si>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</si>
  <si>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</si>
  <si>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</si>
  <si>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</si>
  <si>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</si>
  <si>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</si>
  <si>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</si>
  <si>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</si>
  <si>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各市町確定額</t>
    <rPh sb="0" eb="2">
      <t>カクシ</t>
    </rPh>
    <rPh sb="2" eb="3">
      <t>マチ</t>
    </rPh>
    <rPh sb="3" eb="5">
      <t>カクテイ</t>
    </rPh>
    <rPh sb="5" eb="6">
      <t>ガク</t>
    </rPh>
    <phoneticPr fontId="4"/>
  </si>
  <si>
    <t>4月</t>
  </si>
  <si>
    <t>5月</t>
  </si>
  <si>
    <t>6月</t>
  </si>
  <si>
    <t>7月</t>
  </si>
  <si>
    <t>8月</t>
    <rPh sb="1" eb="2">
      <t>ツキ</t>
    </rPh>
    <phoneticPr fontId="4"/>
  </si>
  <si>
    <t>9月</t>
  </si>
  <si>
    <t>壱岐</t>
    <rPh sb="0" eb="2">
      <t>イキ</t>
    </rPh>
    <phoneticPr fontId="4"/>
  </si>
  <si>
    <t>対馬</t>
    <rPh sb="0" eb="2">
      <t>ツシマ</t>
    </rPh>
    <phoneticPr fontId="4"/>
  </si>
  <si>
    <t>五島</t>
    <rPh sb="0" eb="2">
      <t>ゴトウ</t>
    </rPh>
    <phoneticPr fontId="4"/>
  </si>
  <si>
    <t>上五島</t>
    <rPh sb="0" eb="1">
      <t>カミ</t>
    </rPh>
    <rPh sb="1" eb="3">
      <t>ゴトウ</t>
    </rPh>
    <phoneticPr fontId="4"/>
  </si>
  <si>
    <t>小値賀</t>
    <rPh sb="0" eb="3">
      <t>オジカ</t>
    </rPh>
    <phoneticPr fontId="4"/>
  </si>
  <si>
    <t>宇久</t>
    <rPh sb="0" eb="2">
      <t>ウク</t>
    </rPh>
    <phoneticPr fontId="4"/>
  </si>
  <si>
    <t>計</t>
    <rPh sb="0" eb="1">
      <t>ケイ</t>
    </rPh>
    <phoneticPr fontId="4"/>
  </si>
  <si>
    <t>10月</t>
  </si>
  <si>
    <t>11月</t>
  </si>
  <si>
    <t>12月</t>
  </si>
  <si>
    <t>1月</t>
  </si>
  <si>
    <t>2月</t>
    <phoneticPr fontId="4"/>
  </si>
  <si>
    <t>一般社団法人　長崎県観光連盟　</t>
    <rPh sb="0" eb="6">
      <t>イッパンシャダンホウジン</t>
    </rPh>
    <rPh sb="7" eb="9">
      <t>ナガサキ</t>
    </rPh>
    <rPh sb="9" eb="10">
      <t>ケン</t>
    </rPh>
    <rPh sb="10" eb="12">
      <t>カンコウ</t>
    </rPh>
    <rPh sb="12" eb="14">
      <t>レンメイ</t>
    </rPh>
    <phoneticPr fontId="5"/>
  </si>
  <si>
    <t>会長</t>
    <phoneticPr fontId="4"/>
  </si>
  <si>
    <t>様</t>
    <rPh sb="0" eb="1">
      <t>サマ</t>
    </rPh>
    <phoneticPr fontId="1"/>
  </si>
  <si>
    <t>交付請求書</t>
  </si>
  <si>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</si>
  <si>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</si>
  <si>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</si>
  <si>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対馬市</t>
    <rPh sb="0" eb="2">
      <t>ツシマ</t>
    </rPh>
    <rPh sb="2" eb="3">
      <t>シ</t>
    </rPh>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</si>
  <si>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</si>
  <si>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</si>
  <si>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</si>
  <si>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嶋崎真英</t>
    <rPh sb="1" eb="3">
      <t>シマザキ</t>
    </rPh>
    <rPh sb="3" eb="5">
      <t>マサヒデ</t>
    </rPh>
    <phoneticPr fontId="4"/>
  </si>
  <si>
    <t>企画開発費</t>
    <phoneticPr fontId="1"/>
  </si>
  <si>
    <t>募集型企画旅行</t>
  </si>
  <si>
    <t>受注型企画旅行</t>
    <rPh sb="0" eb="2">
      <t>ジュチュウ</t>
    </rPh>
    <rPh sb="2" eb="3">
      <t>ガタ</t>
    </rPh>
    <rPh sb="3" eb="5">
      <t>キカク</t>
    </rPh>
    <rPh sb="5" eb="7">
      <t>リョコウ</t>
    </rPh>
    <phoneticPr fontId="1"/>
  </si>
  <si>
    <t>企画開発費</t>
    <phoneticPr fontId="1"/>
  </si>
  <si>
    <t>（記載例）</t>
  </si>
  <si>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</si>
  <si>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</si>
  <si>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</si>
  <si>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</si>
  <si>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（7）学校証明書＜別記４＞　　　　【教育旅行】</t>
    <rPh sb="3" eb="5">
      <t>ガッコウ</t>
    </rPh>
    <rPh sb="5" eb="8">
      <t>ショウメイショ</t>
    </rPh>
    <rPh sb="9" eb="11">
      <t>ベッキ</t>
    </rPh>
    <phoneticPr fontId="1"/>
  </si>
  <si>
    <t>申請者（会社名）</t>
    <rPh sb="4" eb="7">
      <t>カイシャメイ</t>
    </rPh>
    <phoneticPr fontId="4"/>
  </si>
  <si>
    <t>印</t>
    <rPh sb="0" eb="1">
      <t>イン</t>
    </rPh>
    <phoneticPr fontId="1"/>
  </si>
  <si>
    <t>会社名</t>
    <rPh sb="0" eb="3">
      <t>カイシャメイ</t>
    </rPh>
    <phoneticPr fontId="4"/>
  </si>
  <si>
    <t>企画</t>
    <rPh sb="0" eb="2">
      <t>キカク</t>
    </rPh>
    <phoneticPr fontId="4"/>
  </si>
  <si>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</si>
  <si>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</si>
  <si>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</si>
  <si>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</si>
  <si>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</si>
  <si>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</si>
  <si>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t>販売促進費</t>
    <rPh sb="0" eb="2">
      <t>ハンバイ</t>
    </rPh>
    <rPh sb="2" eb="4">
      <t>ソクシン</t>
    </rPh>
    <rPh sb="4" eb="5">
      <t>ヒ</t>
    </rPh>
    <phoneticPr fontId="4"/>
  </si>
  <si>
    <t>壱岐市</t>
    <phoneticPr fontId="1"/>
  </si>
  <si>
    <t>１．旅行形態</t>
    <rPh sb="2" eb="4">
      <t>リョコウ</t>
    </rPh>
    <rPh sb="4" eb="6">
      <t>ケイタイ</t>
    </rPh>
    <phoneticPr fontId="1"/>
  </si>
  <si>
    <t>団体型（エスコート）商品</t>
    <rPh sb="0" eb="3">
      <t>ダンタイガタ</t>
    </rPh>
    <rPh sb="10" eb="12">
      <t>ショウヒン</t>
    </rPh>
    <phoneticPr fontId="1"/>
  </si>
  <si>
    <t>～</t>
  </si>
  <si>
    <t>開始日</t>
    <rPh sb="0" eb="3">
      <t>カイシビ</t>
    </rPh>
    <phoneticPr fontId="1"/>
  </si>
  <si>
    <t>終了日</t>
    <rPh sb="0" eb="3">
      <t>シュウリョウビ</t>
    </rPh>
    <phoneticPr fontId="1"/>
  </si>
  <si>
    <t>（円）</t>
    <rPh sb="1" eb="2">
      <t>エン</t>
    </rPh>
    <phoneticPr fontId="1"/>
  </si>
  <si>
    <t>市町</t>
    <rPh sb="0" eb="1">
      <t>シ</t>
    </rPh>
    <rPh sb="1" eb="2">
      <t>マチ</t>
    </rPh>
    <phoneticPr fontId="1"/>
  </si>
  <si>
    <t>個人型（フリープラン）商品</t>
    <rPh sb="0" eb="3">
      <t>コジンガタ</t>
    </rPh>
    <rPh sb="11" eb="13">
      <t>ショウヒン</t>
    </rPh>
    <phoneticPr fontId="1"/>
  </si>
  <si>
    <t>飛行機チャーター商品</t>
    <rPh sb="0" eb="3">
      <t>ヒコウキ</t>
    </rPh>
    <rPh sb="8" eb="10">
      <t>ショウヒン</t>
    </rPh>
    <phoneticPr fontId="1"/>
  </si>
  <si>
    <t>教育旅行</t>
    <rPh sb="0" eb="2">
      <t>キョウイク</t>
    </rPh>
    <rPh sb="2" eb="4">
      <t>リョコウ</t>
    </rPh>
    <phoneticPr fontId="1"/>
  </si>
  <si>
    <t>訪日旅行</t>
    <rPh sb="0" eb="2">
      <t>ホウニチ</t>
    </rPh>
    <rPh sb="2" eb="4">
      <t>リョコウ</t>
    </rPh>
    <phoneticPr fontId="1"/>
  </si>
  <si>
    <t>企画開発費</t>
    <rPh sb="0" eb="2">
      <t>キカク</t>
    </rPh>
    <rPh sb="2" eb="4">
      <t>カイハツ</t>
    </rPh>
    <rPh sb="4" eb="5">
      <t>ヒ</t>
    </rPh>
    <phoneticPr fontId="1"/>
  </si>
  <si>
    <t>計</t>
    <rPh sb="0" eb="1">
      <t>ケイ</t>
    </rPh>
    <phoneticPr fontId="1"/>
  </si>
  <si>
    <t>2．実施期間</t>
    <phoneticPr fontId="1"/>
  </si>
  <si>
    <t>長崎県「しま旅滞在促進事業」実績書</t>
    <rPh sb="0" eb="3">
      <t>ナガサキケン</t>
    </rPh>
    <rPh sb="6" eb="7">
      <t>タビ</t>
    </rPh>
    <rPh sb="7" eb="9">
      <t>タイザイ</t>
    </rPh>
    <rPh sb="9" eb="11">
      <t>ソクシン</t>
    </rPh>
    <rPh sb="11" eb="13">
      <t>ジギョウ</t>
    </rPh>
    <rPh sb="14" eb="16">
      <t>ジッセキ</t>
    </rPh>
    <rPh sb="16" eb="17">
      <t>ショ</t>
    </rPh>
    <phoneticPr fontId="1"/>
  </si>
  <si>
    <t>実績</t>
    <rPh sb="0" eb="2">
      <t>ジッセキ</t>
    </rPh>
    <phoneticPr fontId="1"/>
  </si>
  <si>
    <t>3．販売実績詳細及び助成金利用実績</t>
    <rPh sb="2" eb="4">
      <t>ハンバイ</t>
    </rPh>
    <rPh sb="4" eb="6">
      <t>ジッセキ</t>
    </rPh>
    <rPh sb="6" eb="8">
      <t>ショウサイ</t>
    </rPh>
    <rPh sb="8" eb="9">
      <t>オヨ</t>
    </rPh>
    <rPh sb="10" eb="13">
      <t>ジョセイキン</t>
    </rPh>
    <rPh sb="13" eb="15">
      <t>リヨウ</t>
    </rPh>
    <rPh sb="15" eb="17">
      <t>ジッセキ</t>
    </rPh>
    <phoneticPr fontId="1"/>
  </si>
  <si>
    <t>長崎県「しま旅滞在促進事業」助成金</t>
    <rPh sb="0" eb="2">
      <t>ナガサキ</t>
    </rPh>
    <rPh sb="2" eb="3">
      <t>ケン</t>
    </rPh>
    <rPh sb="6" eb="7">
      <t>タビ</t>
    </rPh>
    <rPh sb="7" eb="9">
      <t>タイザイ</t>
    </rPh>
    <rPh sb="9" eb="11">
      <t>ソクシン</t>
    </rPh>
    <rPh sb="11" eb="13">
      <t>ジギョウ</t>
    </rPh>
    <rPh sb="14" eb="16">
      <t>ジョセイ</t>
    </rPh>
    <rPh sb="16" eb="17">
      <t>キン</t>
    </rPh>
    <phoneticPr fontId="1"/>
  </si>
  <si>
    <t>担当者</t>
    <rPh sb="0" eb="3">
      <t>タントウシャ</t>
    </rPh>
    <phoneticPr fontId="4"/>
  </si>
  <si>
    <t>連絡先</t>
    <rPh sb="0" eb="3">
      <t>レンラクサキ</t>
    </rPh>
    <phoneticPr fontId="4"/>
  </si>
  <si>
    <t>提出日</t>
    <rPh sb="0" eb="2">
      <t>テイシュツ</t>
    </rPh>
    <rPh sb="2" eb="3">
      <t>ビ</t>
    </rPh>
    <phoneticPr fontId="1"/>
  </si>
  <si>
    <t>提出者</t>
    <rPh sb="0" eb="2">
      <t>テイシュツ</t>
    </rPh>
    <rPh sb="2" eb="3">
      <t>シャ</t>
    </rPh>
    <phoneticPr fontId="1"/>
  </si>
  <si>
    <t>販売期間</t>
    <rPh sb="0" eb="2">
      <t>ハンバイ</t>
    </rPh>
    <rPh sb="2" eb="4">
      <t>キカン</t>
    </rPh>
    <phoneticPr fontId="1"/>
  </si>
  <si>
    <t>募集型企画旅行</t>
    <rPh sb="0" eb="2">
      <t>ボシュウ</t>
    </rPh>
    <rPh sb="2" eb="3">
      <t>ガタ</t>
    </rPh>
    <rPh sb="3" eb="5">
      <t>キカク</t>
    </rPh>
    <rPh sb="5" eb="7">
      <t>リョコウ</t>
    </rPh>
    <phoneticPr fontId="1"/>
  </si>
  <si>
    <t>印</t>
    <rPh sb="0" eb="1">
      <t>イン</t>
    </rPh>
    <phoneticPr fontId="1"/>
  </si>
  <si>
    <t>（様式第１号～第６号までの提出は、押印後PDFでの提出可能です）</t>
    <rPh sb="1" eb="3">
      <t>ヨウシキ</t>
    </rPh>
    <rPh sb="3" eb="4">
      <t>ダイ</t>
    </rPh>
    <rPh sb="5" eb="6">
      <t>ゴウ</t>
    </rPh>
    <rPh sb="7" eb="8">
      <t>ダイ</t>
    </rPh>
    <rPh sb="9" eb="10">
      <t>ゴウ</t>
    </rPh>
    <rPh sb="13" eb="15">
      <t>テイシュツ</t>
    </rPh>
    <rPh sb="17" eb="20">
      <t>オウインゴ</t>
    </rPh>
    <rPh sb="25" eb="27">
      <t>テイシュツ</t>
    </rPh>
    <rPh sb="27" eb="29">
      <t>カノウ</t>
    </rPh>
    <phoneticPr fontId="1"/>
  </si>
  <si>
    <t>団体型（エスコート商品）・個人型（フリープラン）</t>
    <rPh sb="0" eb="3">
      <t>ダンタイガタ</t>
    </rPh>
    <rPh sb="9" eb="11">
      <t>ショウヒン</t>
    </rPh>
    <rPh sb="13" eb="16">
      <t>コジンガタ</t>
    </rPh>
    <phoneticPr fontId="1"/>
  </si>
  <si>
    <t>詳細</t>
    <rPh sb="0" eb="2">
      <t>ショウサイ</t>
    </rPh>
    <phoneticPr fontId="1"/>
  </si>
  <si>
    <t>その実績を報告します。</t>
    <phoneticPr fontId="1"/>
  </si>
  <si>
    <t>（1）実績書（様式第6号）</t>
    <rPh sb="3" eb="6">
      <t>ジッセキショ</t>
    </rPh>
    <phoneticPr fontId="1"/>
  </si>
  <si>
    <r>
      <t>（2）</t>
    </r>
    <r>
      <rPr>
        <sz val="11"/>
        <color rgb="FFFF0000"/>
        <rFont val="BIZ UDP明朝 Medium"/>
        <family val="1"/>
        <charset val="128"/>
      </rPr>
      <t>助成</t>
    </r>
    <r>
      <rPr>
        <sz val="11"/>
        <color theme="1"/>
        <rFont val="BIZ UDP明朝 Medium"/>
        <family val="1"/>
        <charset val="128"/>
      </rPr>
      <t>金実績シート</t>
    </r>
    <rPh sb="3" eb="5">
      <t>ジョセイ</t>
    </rPh>
    <rPh sb="5" eb="6">
      <t>キン</t>
    </rPh>
    <rPh sb="6" eb="8">
      <t>ジッセキ</t>
    </rPh>
    <phoneticPr fontId="1"/>
  </si>
  <si>
    <t>団体型（エスコート）商品</t>
    <phoneticPr fontId="1"/>
  </si>
  <si>
    <t>送客数</t>
    <phoneticPr fontId="1"/>
  </si>
  <si>
    <t>延泊数</t>
    <phoneticPr fontId="1"/>
  </si>
  <si>
    <t>累計</t>
    <rPh sb="0" eb="2">
      <t>ルイケイ</t>
    </rPh>
    <phoneticPr fontId="1"/>
  </si>
  <si>
    <t>販売促進費</t>
    <rPh sb="0" eb="2">
      <t>ハンバイ</t>
    </rPh>
    <rPh sb="2" eb="4">
      <t>ソクシン</t>
    </rPh>
    <rPh sb="4" eb="5">
      <t>ヒ</t>
    </rPh>
    <phoneticPr fontId="1"/>
  </si>
  <si>
    <t>月分</t>
    <rPh sb="0" eb="2">
      <t>ツキブン</t>
    </rPh>
    <phoneticPr fontId="1"/>
  </si>
  <si>
    <t>下記金額を交付されるよう請求します。</t>
    <rPh sb="0" eb="2">
      <t>カキ</t>
    </rPh>
    <rPh sb="2" eb="4">
      <t>キンガク</t>
    </rPh>
    <rPh sb="5" eb="7">
      <t>コウフ</t>
    </rPh>
    <phoneticPr fontId="1"/>
  </si>
  <si>
    <t>3．助成金利用実績</t>
    <rPh sb="2" eb="5">
      <t>ジョセイキン</t>
    </rPh>
    <rPh sb="5" eb="7">
      <t>リヨウ</t>
    </rPh>
    <rPh sb="7" eb="9">
      <t>ジッセキ</t>
    </rPh>
    <phoneticPr fontId="1"/>
  </si>
  <si>
    <t>販売促進費</t>
    <phoneticPr fontId="1"/>
  </si>
  <si>
    <t>販売促進</t>
    <rPh sb="0" eb="2">
      <t>ハンバイ</t>
    </rPh>
    <rPh sb="2" eb="4">
      <t>ソクシン</t>
    </rPh>
    <phoneticPr fontId="4"/>
  </si>
  <si>
    <t>　</t>
    <phoneticPr fontId="1"/>
  </si>
  <si>
    <t>先月までの
実績累計</t>
    <rPh sb="0" eb="2">
      <t>センゲツ</t>
    </rPh>
    <rPh sb="6" eb="8">
      <t>ジッセキ</t>
    </rPh>
    <rPh sb="8" eb="10">
      <t>ルイケイ</t>
    </rPh>
    <phoneticPr fontId="1"/>
  </si>
  <si>
    <t>受注型・教育旅行は団体名を記入ください</t>
    <rPh sb="13" eb="15">
      <t>キニュウ</t>
    </rPh>
    <phoneticPr fontId="1"/>
  </si>
  <si>
    <t>募集型は団体型・個人型別又は両方を記入ください</t>
    <rPh sb="12" eb="13">
      <t>マタ</t>
    </rPh>
    <rPh sb="14" eb="16">
      <t>リョウホウ</t>
    </rPh>
    <rPh sb="17" eb="19">
      <t>キニュウ</t>
    </rPh>
    <phoneticPr fontId="1"/>
  </si>
  <si>
    <t>＜別記　1＞</t>
    <rPh sb="1" eb="3">
      <t>ベッキ</t>
    </rPh>
    <phoneticPr fontId="1"/>
  </si>
  <si>
    <t>団体型（エスコート）</t>
    <phoneticPr fontId="1"/>
  </si>
  <si>
    <t>（1）実績書（別記　1）</t>
    <rPh sb="3" eb="6">
      <t>ジッセキショ</t>
    </rPh>
    <rPh sb="7" eb="9">
      <t>ベッキ</t>
    </rPh>
    <phoneticPr fontId="1"/>
  </si>
  <si>
    <t>（3）宿泊、利用交通機関、体験・着地型商品の旅行会社の証明書（様式第6号）</t>
    <phoneticPr fontId="1"/>
  </si>
  <si>
    <t>②　旅行契約書又は旅行引受書の写し　</t>
    <phoneticPr fontId="1"/>
  </si>
  <si>
    <t>（5）その他会長が必要と認めるもの</t>
    <phoneticPr fontId="1"/>
  </si>
  <si>
    <t>③　学校証明書　＜別記2＞　</t>
    <phoneticPr fontId="1"/>
  </si>
  <si>
    <t>　・教育旅行・・下記の書類</t>
    <phoneticPr fontId="1"/>
  </si>
  <si>
    <t>　・受注型企画旅行</t>
    <phoneticPr fontId="1"/>
  </si>
  <si>
    <t>旅行商品ごとのパンフレット等（原本）</t>
    <phoneticPr fontId="1"/>
  </si>
  <si>
    <t>　・募集型企画旅行</t>
    <phoneticPr fontId="1"/>
  </si>
  <si>
    <t>（4）形態別関係書類は（1）～（3）に追加して下記の書類</t>
    <rPh sb="3" eb="6">
      <t>ケイタイベツ</t>
    </rPh>
    <rPh sb="6" eb="8">
      <t>カンケイ</t>
    </rPh>
    <rPh sb="8" eb="10">
      <t>ショルイ</t>
    </rPh>
    <rPh sb="23" eb="25">
      <t>カキ</t>
    </rPh>
    <phoneticPr fontId="1"/>
  </si>
  <si>
    <t>長崎県「しま旅滞在促進事業」助成金実績報告書　（</t>
    <rPh sb="0" eb="2">
      <t>ナガサキ</t>
    </rPh>
    <rPh sb="2" eb="3">
      <t>ケン</t>
    </rPh>
    <rPh sb="6" eb="7">
      <t>タビ</t>
    </rPh>
    <rPh sb="7" eb="9">
      <t>タイザイ</t>
    </rPh>
    <rPh sb="9" eb="11">
      <t>ソクシン</t>
    </rPh>
    <rPh sb="11" eb="13">
      <t>ジギョウ</t>
    </rPh>
    <rPh sb="14" eb="16">
      <t>ジョセイ</t>
    </rPh>
    <rPh sb="16" eb="17">
      <t>キン</t>
    </rPh>
    <rPh sb="17" eb="19">
      <t>ジッセキ</t>
    </rPh>
    <rPh sb="19" eb="22">
      <t>ホウコクショ</t>
    </rPh>
    <phoneticPr fontId="1"/>
  </si>
  <si>
    <t>付け受理通知に基づき長崎県「しま旅滞在促進事業」を実施したので、</t>
    <rPh sb="0" eb="1">
      <t>ツ</t>
    </rPh>
    <rPh sb="2" eb="4">
      <t>ジュリ</t>
    </rPh>
    <rPh sb="4" eb="6">
      <t>ツウチ</t>
    </rPh>
    <rPh sb="7" eb="8">
      <t>モト</t>
    </rPh>
    <rPh sb="10" eb="12">
      <t>ナガサキ</t>
    </rPh>
    <rPh sb="12" eb="13">
      <t>ケン</t>
    </rPh>
    <rPh sb="16" eb="17">
      <t>タビ</t>
    </rPh>
    <rPh sb="17" eb="19">
      <t>タイザイ</t>
    </rPh>
    <rPh sb="19" eb="21">
      <t>ソクシン</t>
    </rPh>
    <rPh sb="21" eb="23">
      <t>ジギョウ</t>
    </rPh>
    <phoneticPr fontId="1"/>
  </si>
  <si>
    <t>販売を終了いたします。</t>
    <phoneticPr fontId="1"/>
  </si>
  <si>
    <t>上記にて令和7年度長崎県「しま旅滞在促進事業」助成金対象旅行商品の</t>
    <rPh sb="0" eb="2">
      <t>ジョウキ</t>
    </rPh>
    <rPh sb="4" eb="6">
      <t>レイワ</t>
    </rPh>
    <rPh sb="7" eb="9">
      <t>ネンド</t>
    </rPh>
    <rPh sb="9" eb="12">
      <t>ナガサキケン</t>
    </rPh>
    <rPh sb="15" eb="16">
      <t>タビ</t>
    </rPh>
    <rPh sb="16" eb="18">
      <t>タイザイ</t>
    </rPh>
    <rPh sb="18" eb="20">
      <t>ソクシン</t>
    </rPh>
    <rPh sb="20" eb="22">
      <t>ジギョウ</t>
    </rPh>
    <rPh sb="23" eb="26">
      <t>ジョセイキン</t>
    </rPh>
    <rPh sb="26" eb="28">
      <t>タイショウ</t>
    </rPh>
    <phoneticPr fontId="1"/>
  </si>
  <si>
    <t>（1）実績書 （別記　1）</t>
    <rPh sb="3" eb="6">
      <t>ジッセキショ</t>
    </rPh>
    <rPh sb="8" eb="10">
      <t>ベッキ</t>
    </rPh>
    <phoneticPr fontId="1"/>
  </si>
  <si>
    <t>販売状況　調査報告書</t>
    <rPh sb="0" eb="2">
      <t>ハンバイ</t>
    </rPh>
    <rPh sb="2" eb="4">
      <t>ジョウキョウ</t>
    </rPh>
    <rPh sb="5" eb="7">
      <t>チョウサ</t>
    </rPh>
    <rPh sb="7" eb="10">
      <t>ホウコクショ</t>
    </rPh>
    <phoneticPr fontId="1"/>
  </si>
  <si>
    <r>
      <t>様式第</t>
    </r>
    <r>
      <rPr>
        <sz val="11"/>
        <color rgb="FFFF0000"/>
        <rFont val="BIZ UDP明朝 Medium"/>
        <family val="1"/>
        <charset val="128"/>
      </rPr>
      <t>５</t>
    </r>
    <r>
      <rPr>
        <sz val="11"/>
        <color theme="1"/>
        <rFont val="BIZ UDP明朝 Medium"/>
        <family val="1"/>
        <charset val="128"/>
      </rPr>
      <t>号（第７条関係）</t>
    </r>
    <rPh sb="0" eb="2">
      <t>ヨウシキ</t>
    </rPh>
    <rPh sb="2" eb="3">
      <t>ダイ</t>
    </rPh>
    <rPh sb="4" eb="5">
      <t>ゴウ</t>
    </rPh>
    <rPh sb="6" eb="7">
      <t>ダイ</t>
    </rPh>
    <rPh sb="8" eb="9">
      <t>ジョウ</t>
    </rPh>
    <rPh sb="9" eb="11">
      <t>カンケイ</t>
    </rPh>
    <phoneticPr fontId="1"/>
  </si>
  <si>
    <t>長崎県「しま旅滞在促進事業」助成金交付要綱第７条第1項の規定により、関係書類を添えて</t>
    <rPh sb="0" eb="2">
      <t>ナガサキ</t>
    </rPh>
    <rPh sb="2" eb="3">
      <t>ケン</t>
    </rPh>
    <rPh sb="6" eb="7">
      <t>タビ</t>
    </rPh>
    <rPh sb="7" eb="9">
      <t>タイザイ</t>
    </rPh>
    <rPh sb="9" eb="11">
      <t>ソクシン</t>
    </rPh>
    <rPh sb="11" eb="13">
      <t>ジギョウ</t>
    </rPh>
    <rPh sb="14" eb="16">
      <t>ジョセイ</t>
    </rPh>
    <rPh sb="16" eb="17">
      <t>キン</t>
    </rPh>
    <rPh sb="17" eb="19">
      <t>コウフ</t>
    </rPh>
    <rPh sb="19" eb="21">
      <t>ヨウコウ</t>
    </rPh>
    <rPh sb="21" eb="22">
      <t>ダイ</t>
    </rPh>
    <rPh sb="23" eb="24">
      <t>ジョウ</t>
    </rPh>
    <rPh sb="24" eb="25">
      <t>ダイ</t>
    </rPh>
    <rPh sb="26" eb="27">
      <t>コウ</t>
    </rPh>
    <rPh sb="28" eb="30">
      <t>キテイ</t>
    </rPh>
    <phoneticPr fontId="1"/>
  </si>
  <si>
    <t>（2）助成金算出シート</t>
    <rPh sb="3" eb="5">
      <t>ジョセイ</t>
    </rPh>
    <rPh sb="5" eb="6">
      <t>キン</t>
    </rPh>
    <rPh sb="6" eb="8">
      <t>サンシュツ</t>
    </rPh>
    <phoneticPr fontId="1"/>
  </si>
  <si>
    <t>（今年度の販売計画について今回の報告をもって終了する場合に記入押印願います）</t>
    <rPh sb="1" eb="4">
      <t>コンネンド</t>
    </rPh>
    <rPh sb="5" eb="7">
      <t>ハンバイ</t>
    </rPh>
    <rPh sb="7" eb="9">
      <t>ケイカク</t>
    </rPh>
    <rPh sb="13" eb="15">
      <t>コンカイ</t>
    </rPh>
    <rPh sb="16" eb="18">
      <t>ホウコク</t>
    </rPh>
    <rPh sb="22" eb="24">
      <t>シュウリョウ</t>
    </rPh>
    <rPh sb="26" eb="28">
      <t>バアイ</t>
    </rPh>
    <rPh sb="29" eb="31">
      <t>キニュウ</t>
    </rPh>
    <rPh sb="31" eb="34">
      <t>オウインネガ</t>
    </rPh>
    <phoneticPr fontId="1"/>
  </si>
  <si>
    <t>様式第7号（第７条関係）</t>
    <rPh sb="0" eb="2">
      <t>ヨウシキ</t>
    </rPh>
    <rPh sb="2" eb="3">
      <t>ダイ</t>
    </rPh>
    <rPh sb="4" eb="5">
      <t>ゴウ</t>
    </rPh>
    <rPh sb="6" eb="7">
      <t>ダイ</t>
    </rPh>
    <rPh sb="8" eb="9">
      <t>ジョウ</t>
    </rPh>
    <rPh sb="9" eb="11">
      <t>カンケイ</t>
    </rPh>
    <phoneticPr fontId="1"/>
  </si>
  <si>
    <t>　長崎県「しま旅滞在促進事業」助成金交付要綱第７条の規定により</t>
    <rPh sb="15" eb="17">
      <t>ジョセイ</t>
    </rPh>
    <phoneticPr fontId="1"/>
  </si>
  <si>
    <t>様式第５号（第7条関係）</t>
    <rPh sb="0" eb="2">
      <t>ヨウシキ</t>
    </rPh>
    <rPh sb="2" eb="3">
      <t>ダイ</t>
    </rPh>
    <rPh sb="4" eb="5">
      <t>ゴウ</t>
    </rPh>
    <rPh sb="8" eb="10">
      <t>カンケイ</t>
    </rPh>
    <phoneticPr fontId="1"/>
  </si>
  <si>
    <t>令和7年度</t>
    <rPh sb="0" eb="2">
      <t>レイワ</t>
    </rPh>
    <rPh sb="3" eb="5">
      <t>ネンド</t>
    </rPh>
    <phoneticPr fontId="5"/>
  </si>
  <si>
    <t>別表（1）</t>
    <rPh sb="0" eb="2">
      <t>ベッピョウ</t>
    </rPh>
    <phoneticPr fontId="51"/>
  </si>
  <si>
    <t>航空路利用の場合</t>
    <rPh sb="0" eb="3">
      <t>コウクウロ</t>
    </rPh>
    <rPh sb="3" eb="5">
      <t>リヨウ</t>
    </rPh>
    <rPh sb="6" eb="8">
      <t>バアイ</t>
    </rPh>
    <phoneticPr fontId="5"/>
  </si>
  <si>
    <t>（円）</t>
    <rPh sb="1" eb="2">
      <t>エン</t>
    </rPh>
    <phoneticPr fontId="54"/>
  </si>
  <si>
    <t>　</t>
    <phoneticPr fontId="5"/>
  </si>
  <si>
    <t>運航</t>
    <phoneticPr fontId="5"/>
  </si>
  <si>
    <t>路線</t>
    <rPh sb="0" eb="2">
      <t>ロセン</t>
    </rPh>
    <phoneticPr fontId="5"/>
  </si>
  <si>
    <t>助成額
（一人当たり）</t>
    <rPh sb="0" eb="2">
      <t>ジョセイ</t>
    </rPh>
    <rPh sb="2" eb="3">
      <t>ガク</t>
    </rPh>
    <rPh sb="5" eb="7">
      <t>ヒトリ</t>
    </rPh>
    <rPh sb="7" eb="8">
      <t>ア</t>
    </rPh>
    <phoneticPr fontId="5"/>
  </si>
  <si>
    <t>片道
 (One Way)</t>
    <rPh sb="0" eb="1">
      <t>カタ</t>
    </rPh>
    <rPh sb="1" eb="2">
      <t>ミチ</t>
    </rPh>
    <phoneticPr fontId="5"/>
  </si>
  <si>
    <t>A</t>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</si>
  <si>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</si>
  <si>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</si>
  <si>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</si>
  <si>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</si>
  <si>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</si>
  <si>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</si>
  <si>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</si>
  <si>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</si>
  <si>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E</t>
    <phoneticPr fontId="5"/>
  </si>
  <si>
    <t>福岡～対馬
(FUK-TSJ)</t>
    <rPh sb="0" eb="2">
      <t>フクオカ</t>
    </rPh>
    <rPh sb="3" eb="5">
      <t>ツシマ</t>
    </rPh>
    <phoneticPr fontId="5"/>
  </si>
  <si>
    <t>※ＦＤＡ等チャーター機を活用した場合、下記のの料金を適用する。</t>
    <rPh sb="4" eb="5">
      <t>トウ</t>
    </rPh>
    <rPh sb="10" eb="11">
      <t>キ</t>
    </rPh>
    <rPh sb="12" eb="14">
      <t>カツヨウ</t>
    </rPh>
    <rPh sb="16" eb="18">
      <t>バアイ</t>
    </rPh>
    <rPh sb="19" eb="21">
      <t>カキ</t>
    </rPh>
    <rPh sb="23" eb="25">
      <t>リョウキン</t>
    </rPh>
    <rPh sb="26" eb="28">
      <t>テキヨウ</t>
    </rPh>
    <phoneticPr fontId="5"/>
  </si>
  <si>
    <t>F</t>
    <phoneticPr fontId="5"/>
  </si>
  <si>
    <t>チャーター</t>
    <phoneticPr fontId="4"/>
  </si>
  <si>
    <t>各地～対馬</t>
    <rPh sb="0" eb="2">
      <t>カクチ</t>
    </rPh>
    <rPh sb="3" eb="5">
      <t>ツシマ</t>
    </rPh>
    <phoneticPr fontId="5"/>
  </si>
  <si>
    <t>G</t>
    <phoneticPr fontId="5"/>
  </si>
  <si>
    <t>各地～福江</t>
    <rPh sb="0" eb="2">
      <t>カクチ</t>
    </rPh>
    <rPh sb="3" eb="5">
      <t>フクエ</t>
    </rPh>
    <phoneticPr fontId="5"/>
  </si>
  <si>
    <t>令和7年度</t>
    <rPh sb="0" eb="2">
      <t>レイワ</t>
    </rPh>
    <rPh sb="3" eb="5">
      <t>ネンド</t>
    </rPh>
    <phoneticPr fontId="54"/>
  </si>
  <si>
    <t>別表（１）</t>
    <rPh sb="0" eb="2">
      <t>ベッピョウ</t>
    </rPh>
    <phoneticPr fontId="54"/>
  </si>
  <si>
    <t>（1）航路利用の場合</t>
    <rPh sb="3" eb="5">
      <t>コウロ</t>
    </rPh>
    <rPh sb="5" eb="7">
      <t>リヨウ</t>
    </rPh>
    <rPh sb="8" eb="10">
      <t>バアイ</t>
    </rPh>
    <phoneticPr fontId="54"/>
  </si>
  <si>
    <t>助成額</t>
    <rPh sb="0" eb="3">
      <t>ジョセイガク</t>
    </rPh>
    <phoneticPr fontId="5"/>
  </si>
  <si>
    <t>地域</t>
    <rPh sb="0" eb="2">
      <t>チイキ</t>
    </rPh>
    <phoneticPr fontId="5"/>
  </si>
  <si>
    <t>事業者</t>
    <rPh sb="0" eb="3">
      <t>ジギョウシャ</t>
    </rPh>
    <phoneticPr fontId="5"/>
  </si>
  <si>
    <t>航路</t>
    <rPh sb="0" eb="2">
      <t>コウロ</t>
    </rPh>
    <phoneticPr fontId="4"/>
  </si>
  <si>
    <t>航路</t>
    <rPh sb="0" eb="2">
      <t>コウロ</t>
    </rPh>
    <phoneticPr fontId="5"/>
  </si>
  <si>
    <t>NO</t>
    <phoneticPr fontId="4"/>
  </si>
  <si>
    <t>NO</t>
    <phoneticPr fontId="5"/>
  </si>
  <si>
    <t>区間</t>
    <rPh sb="0" eb="2">
      <t>クカン</t>
    </rPh>
    <phoneticPr fontId="4"/>
  </si>
  <si>
    <t>区間</t>
    <rPh sb="0" eb="2">
      <t>クカン</t>
    </rPh>
    <phoneticPr fontId="5"/>
  </si>
  <si>
    <t>船種</t>
    <rPh sb="0" eb="1">
      <t>セン</t>
    </rPh>
    <rPh sb="1" eb="2">
      <t>シュ</t>
    </rPh>
    <phoneticPr fontId="5"/>
  </si>
  <si>
    <t>片道</t>
    <rPh sb="0" eb="2">
      <t>カタミチ</t>
    </rPh>
    <phoneticPr fontId="5"/>
  </si>
  <si>
    <t>大人</t>
    <rPh sb="0" eb="2">
      <t>オトナ</t>
    </rPh>
    <phoneticPr fontId="4"/>
  </si>
  <si>
    <t>大人</t>
    <rPh sb="0" eb="2">
      <t>オトナ</t>
    </rPh>
    <phoneticPr fontId="5"/>
  </si>
  <si>
    <t>小人</t>
    <rPh sb="0" eb="2">
      <t>コビト</t>
    </rPh>
    <phoneticPr fontId="5"/>
  </si>
  <si>
    <t>五島列島</t>
    <rPh sb="0" eb="2">
      <t>ゴトウ</t>
    </rPh>
    <rPh sb="2" eb="4">
      <t>レットウ</t>
    </rPh>
    <phoneticPr fontId="58"/>
  </si>
  <si>
    <t>九州商船株式会社</t>
    <rPh sb="0" eb="2">
      <t>キュウシュウ</t>
    </rPh>
    <rPh sb="2" eb="4">
      <t>ショウセン</t>
    </rPh>
    <rPh sb="4" eb="8">
      <t>カブシキガイシャ</t>
    </rPh>
    <phoneticPr fontId="5"/>
  </si>
  <si>
    <t>長崎～五島</t>
    <rPh sb="0" eb="2">
      <t>ナガサキ</t>
    </rPh>
    <rPh sb="3" eb="5">
      <t>ゴトウ</t>
    </rPh>
    <phoneticPr fontId="5"/>
  </si>
  <si>
    <t>長崎～福江</t>
    <rPh sb="0" eb="2">
      <t>ナガサキ</t>
    </rPh>
    <rPh sb="3" eb="5">
      <t>フクエ</t>
    </rPh>
    <phoneticPr fontId="5"/>
  </si>
  <si>
    <t>フェリー</t>
    <phoneticPr fontId="5"/>
  </si>
  <si>
    <t>長崎～奈良尾</t>
    <rPh sb="0" eb="2">
      <t>ナガサキ</t>
    </rPh>
    <rPh sb="3" eb="6">
      <t>ナラオ</t>
    </rPh>
    <phoneticPr fontId="5"/>
  </si>
  <si>
    <t>フェリー</t>
  </si>
  <si>
    <t>長崎～奈留島</t>
    <rPh sb="0" eb="2">
      <t>ナガサキ</t>
    </rPh>
    <rPh sb="3" eb="5">
      <t>ナル</t>
    </rPh>
    <rPh sb="5" eb="6">
      <t>シマ</t>
    </rPh>
    <phoneticPr fontId="5"/>
  </si>
  <si>
    <t>福江～奈良尾</t>
    <rPh sb="0" eb="2">
      <t>フクエ</t>
    </rPh>
    <rPh sb="3" eb="6">
      <t>ナラオ</t>
    </rPh>
    <phoneticPr fontId="5"/>
  </si>
  <si>
    <t>福江～奈留島</t>
    <rPh sb="0" eb="2">
      <t>フクエ</t>
    </rPh>
    <rPh sb="3" eb="5">
      <t>ナル</t>
    </rPh>
    <rPh sb="5" eb="6">
      <t>シマ</t>
    </rPh>
    <phoneticPr fontId="5"/>
  </si>
  <si>
    <t>奈良尾～奈留島</t>
    <rPh sb="0" eb="3">
      <t>ナラオ</t>
    </rPh>
    <rPh sb="4" eb="6">
      <t>ナル</t>
    </rPh>
    <rPh sb="6" eb="7">
      <t>シマ</t>
    </rPh>
    <phoneticPr fontId="5"/>
  </si>
  <si>
    <t>ジェットフォイル</t>
  </si>
  <si>
    <t>佐世保～上五島</t>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</si>
  <si>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</si>
  <si>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</si>
  <si>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</si>
  <si>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</si>
  <si>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</si>
  <si>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有川～宇久平</t>
    <rPh sb="0" eb="2">
      <t>アリカワ</t>
    </rPh>
    <rPh sb="3" eb="5">
      <t>ウク</t>
    </rPh>
    <rPh sb="5" eb="6">
      <t>ヒラ</t>
    </rPh>
    <phoneticPr fontId="5"/>
  </si>
  <si>
    <t>高速船</t>
    <phoneticPr fontId="5"/>
  </si>
  <si>
    <t>佐世保～宇久平</t>
    <rPh sb="0" eb="3">
      <t>サセボ</t>
    </rPh>
    <rPh sb="4" eb="6">
      <t>ウク</t>
    </rPh>
    <rPh sb="6" eb="7">
      <t>ヒラ</t>
    </rPh>
    <phoneticPr fontId="5"/>
  </si>
  <si>
    <t>長崎～有川</t>
    <rPh sb="3" eb="5">
      <t>アリカワ</t>
    </rPh>
    <phoneticPr fontId="5"/>
  </si>
  <si>
    <t>高速船</t>
  </si>
  <si>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</si>
  <si>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</si>
  <si>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</si>
  <si>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</si>
  <si>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</si>
  <si>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</si>
  <si>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</si>
  <si>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</si>
  <si>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</si>
  <si>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</si>
  <si>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</si>
  <si>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</si>
  <si>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</si>
  <si>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</si>
  <si>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</si>
  <si>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青方～福江</t>
    <rPh sb="0" eb="1">
      <t>アオ</t>
    </rPh>
    <rPh sb="1" eb="2">
      <t>カタ</t>
    </rPh>
    <rPh sb="3" eb="5">
      <t>フクエ</t>
    </rPh>
    <phoneticPr fontId="5"/>
  </si>
  <si>
    <t>奈留～福江</t>
    <rPh sb="0" eb="2">
      <t>ナル</t>
    </rPh>
    <rPh sb="3" eb="5">
      <t>フクエ</t>
    </rPh>
    <phoneticPr fontId="5"/>
  </si>
  <si>
    <t>五島産業汽船株式会社</t>
    <rPh sb="0" eb="2">
      <t>ゴトウ</t>
    </rPh>
    <rPh sb="2" eb="4">
      <t>サンギョウ</t>
    </rPh>
    <rPh sb="4" eb="6">
      <t>キセン</t>
    </rPh>
    <rPh sb="6" eb="10">
      <t>カブシキガイシャ</t>
    </rPh>
    <phoneticPr fontId="5"/>
  </si>
  <si>
    <t>鯛ノ浦～長崎</t>
    <rPh sb="0" eb="1">
      <t>タイ</t>
    </rPh>
    <rPh sb="2" eb="3">
      <t>ウラ</t>
    </rPh>
    <rPh sb="4" eb="6">
      <t>ナガサキ</t>
    </rPh>
    <phoneticPr fontId="5"/>
  </si>
  <si>
    <t>五島旅客船株式会社</t>
    <rPh sb="5" eb="9">
      <t>カブシキガイシャ</t>
    </rPh>
    <phoneticPr fontId="5"/>
  </si>
  <si>
    <t>郷ノ首～若松</t>
    <rPh sb="0" eb="1">
      <t>ゴウ</t>
    </rPh>
    <rPh sb="2" eb="3">
      <t>クビ</t>
    </rPh>
    <rPh sb="4" eb="6">
      <t>ワカマツ</t>
    </rPh>
    <phoneticPr fontId="5"/>
  </si>
  <si>
    <t>高速船</t>
    <rPh sb="0" eb="3">
      <t>コウソクセン</t>
    </rPh>
    <phoneticPr fontId="4"/>
  </si>
  <si>
    <t>高速船</t>
    <rPh sb="0" eb="3">
      <t>コウソクセン</t>
    </rPh>
    <phoneticPr fontId="5"/>
  </si>
  <si>
    <t>郷ノ首～福江</t>
    <phoneticPr fontId="5"/>
  </si>
  <si>
    <t>郷ノ首～土井浦</t>
    <rPh sb="0" eb="1">
      <t>ゴウ</t>
    </rPh>
    <rPh sb="2" eb="3">
      <t>クビ</t>
    </rPh>
    <rPh sb="4" eb="6">
      <t>ドイ</t>
    </rPh>
    <rPh sb="6" eb="7">
      <t>ウラ</t>
    </rPh>
    <phoneticPr fontId="5"/>
  </si>
  <si>
    <t>郷ノ首～奈留</t>
    <rPh sb="0" eb="1">
      <t>ゴウ</t>
    </rPh>
    <rPh sb="2" eb="3">
      <t>クビ</t>
    </rPh>
    <rPh sb="4" eb="6">
      <t>ナル</t>
    </rPh>
    <phoneticPr fontId="5"/>
  </si>
  <si>
    <t>フェリー寄港地</t>
    <phoneticPr fontId="5"/>
  </si>
  <si>
    <t>郷ノ首～福江</t>
    <rPh sb="0" eb="1">
      <t>ゴウ</t>
    </rPh>
    <rPh sb="2" eb="3">
      <t>クビ</t>
    </rPh>
    <rPh sb="4" eb="6">
      <t>フクエ</t>
    </rPh>
    <phoneticPr fontId="5"/>
  </si>
  <si>
    <t>福江</t>
    <rPh sb="0" eb="2">
      <t>フクエ</t>
    </rPh>
    <phoneticPr fontId="5"/>
  </si>
  <si>
    <t>若松～土井首</t>
    <rPh sb="0" eb="2">
      <t>ワカマツ</t>
    </rPh>
    <rPh sb="3" eb="5">
      <t>ドイ</t>
    </rPh>
    <rPh sb="5" eb="6">
      <t>クビ</t>
    </rPh>
    <phoneticPr fontId="5"/>
  </si>
  <si>
    <t>奈留</t>
    <rPh sb="0" eb="2">
      <t>ナル</t>
    </rPh>
    <phoneticPr fontId="5"/>
  </si>
  <si>
    <t>若松～奈留</t>
    <rPh sb="0" eb="2">
      <t>ワカマツ</t>
    </rPh>
    <rPh sb="3" eb="5">
      <t>ナル</t>
    </rPh>
    <phoneticPr fontId="5"/>
  </si>
  <si>
    <t>フェリー・高速船</t>
    <rPh sb="5" eb="8">
      <t>コウソクセン</t>
    </rPh>
    <phoneticPr fontId="5"/>
  </si>
  <si>
    <t>若松</t>
    <rPh sb="0" eb="2">
      <t>ワカマツ</t>
    </rPh>
    <phoneticPr fontId="5"/>
  </si>
  <si>
    <t>若松～福江</t>
    <rPh sb="0" eb="2">
      <t>ワカマツ</t>
    </rPh>
    <rPh sb="3" eb="5">
      <t>フクエ</t>
    </rPh>
    <phoneticPr fontId="5"/>
  </si>
  <si>
    <t>※高速船もフェリーも航路運賃同額　予約NO なし</t>
    <phoneticPr fontId="5"/>
  </si>
  <si>
    <t>土井浦～奈留</t>
    <rPh sb="0" eb="2">
      <t>ドイ</t>
    </rPh>
    <rPh sb="2" eb="3">
      <t>ウラ</t>
    </rPh>
    <rPh sb="4" eb="6">
      <t>ナル</t>
    </rPh>
    <phoneticPr fontId="5"/>
  </si>
  <si>
    <t>土井浦～福江</t>
    <rPh sb="0" eb="2">
      <t>ドイ</t>
    </rPh>
    <rPh sb="2" eb="3">
      <t>ウラ</t>
    </rPh>
    <rPh sb="4" eb="6">
      <t>フクエ</t>
    </rPh>
    <phoneticPr fontId="5"/>
  </si>
  <si>
    <t>有限会社木口汽船</t>
    <rPh sb="0" eb="4">
      <t>ユウゲンガイシャ</t>
    </rPh>
    <phoneticPr fontId="5"/>
  </si>
  <si>
    <t>久賀～福江～椛島</t>
    <rPh sb="6" eb="8">
      <t>カバシマ</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</si>
  <si>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</si>
  <si>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</si>
  <si>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</si>
  <si>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</si>
  <si>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本窯～伊福貴</t>
    <rPh sb="0" eb="1">
      <t>モト</t>
    </rPh>
    <rPh sb="1" eb="2">
      <t>カマ</t>
    </rPh>
    <rPh sb="3" eb="4">
      <t>イ</t>
    </rPh>
    <rPh sb="4" eb="5">
      <t>フク</t>
    </rPh>
    <rPh sb="5" eb="6">
      <t>キ</t>
    </rPh>
    <phoneticPr fontId="5"/>
  </si>
  <si>
    <t>有限会社黄島海運</t>
    <rPh sb="0" eb="4">
      <t>ユウゲンガイシャ</t>
    </rPh>
    <phoneticPr fontId="5"/>
  </si>
  <si>
    <t>黄島～福江</t>
  </si>
  <si>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</si>
  <si>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</si>
  <si>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</si>
  <si>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嵯峨島旅客船有限会社</t>
    <rPh sb="6" eb="10">
      <t>ユウゲンガイシャ</t>
    </rPh>
    <phoneticPr fontId="5"/>
  </si>
  <si>
    <t>嵯峨島～貝津</t>
  </si>
  <si>
    <t>崎戸商船株式会社</t>
    <rPh sb="4" eb="8">
      <t>カブシキガイシャ</t>
    </rPh>
    <phoneticPr fontId="5"/>
  </si>
  <si>
    <t>友住～佐世保</t>
    <phoneticPr fontId="4"/>
  </si>
  <si>
    <t>友住～平島</t>
    <rPh sb="0" eb="1">
      <t>トモ</t>
    </rPh>
    <rPh sb="1" eb="2">
      <t>ス</t>
    </rPh>
    <rPh sb="3" eb="5">
      <t>ヒラシマ</t>
    </rPh>
    <phoneticPr fontId="5"/>
  </si>
  <si>
    <t>友住～江島</t>
    <rPh sb="0" eb="1">
      <t>トモ</t>
    </rPh>
    <rPh sb="1" eb="2">
      <t>ス</t>
    </rPh>
    <rPh sb="3" eb="4">
      <t>エ</t>
    </rPh>
    <rPh sb="4" eb="5">
      <t>シマ</t>
    </rPh>
    <phoneticPr fontId="5"/>
  </si>
  <si>
    <t>友住～崎戸</t>
    <rPh sb="0" eb="1">
      <t>トモ</t>
    </rPh>
    <rPh sb="1" eb="2">
      <t>ス</t>
    </rPh>
    <rPh sb="3" eb="5">
      <t>サキト</t>
    </rPh>
    <phoneticPr fontId="5"/>
  </si>
  <si>
    <t>友住～佐世保</t>
    <rPh sb="0" eb="1">
      <t>トモ</t>
    </rPh>
    <rPh sb="1" eb="2">
      <t>ス</t>
    </rPh>
    <rPh sb="3" eb="6">
      <t>サセボ</t>
    </rPh>
    <phoneticPr fontId="5"/>
  </si>
  <si>
    <t>五島市</t>
    <rPh sb="0" eb="2">
      <t>ゴトウ</t>
    </rPh>
    <rPh sb="2" eb="3">
      <t>シ</t>
    </rPh>
    <phoneticPr fontId="5"/>
  </si>
  <si>
    <t>奈留島～前島</t>
    <rPh sb="0" eb="2">
      <t>ナル</t>
    </rPh>
    <rPh sb="2" eb="3">
      <t>シマ</t>
    </rPh>
    <phoneticPr fontId="5"/>
  </si>
  <si>
    <t>奈留島～笠松</t>
    <rPh sb="0" eb="2">
      <t>ナル</t>
    </rPh>
    <rPh sb="2" eb="3">
      <t>シマ</t>
    </rPh>
    <rPh sb="4" eb="6">
      <t>カサマツ</t>
    </rPh>
    <phoneticPr fontId="5"/>
  </si>
  <si>
    <t>奈留島～前島</t>
    <rPh sb="0" eb="2">
      <t>ナル</t>
    </rPh>
    <rPh sb="2" eb="3">
      <t>シマ</t>
    </rPh>
    <rPh sb="4" eb="6">
      <t>マエシマ</t>
    </rPh>
    <phoneticPr fontId="5"/>
  </si>
  <si>
    <t>-</t>
  </si>
  <si>
    <t>笠松～前島</t>
    <rPh sb="0" eb="2">
      <t>カサマツ</t>
    </rPh>
    <rPh sb="3" eb="5">
      <t>マエシマ</t>
    </rPh>
    <phoneticPr fontId="5"/>
  </si>
  <si>
    <t>小値賀町</t>
  </si>
  <si>
    <t>笛吹～大島・野﨑</t>
    <phoneticPr fontId="5"/>
  </si>
  <si>
    <t>笛吹～大島</t>
    <rPh sb="0" eb="1">
      <t>フエ</t>
    </rPh>
    <rPh sb="1" eb="2">
      <t>フ</t>
    </rPh>
    <rPh sb="3" eb="5">
      <t>オオシマ</t>
    </rPh>
    <phoneticPr fontId="5"/>
  </si>
  <si>
    <t>笛吹～六島</t>
    <rPh sb="0" eb="1">
      <t>フエ</t>
    </rPh>
    <rPh sb="1" eb="2">
      <t>フ</t>
    </rPh>
    <rPh sb="3" eb="4">
      <t>ロク</t>
    </rPh>
    <rPh sb="4" eb="5">
      <t>シマ</t>
    </rPh>
    <phoneticPr fontId="5"/>
  </si>
  <si>
    <t>客船</t>
    <rPh sb="0" eb="2">
      <t>キャクセン</t>
    </rPh>
    <phoneticPr fontId="4"/>
  </si>
  <si>
    <t>笛吹～野崎</t>
    <rPh sb="0" eb="1">
      <t>フエ</t>
    </rPh>
    <rPh sb="1" eb="2">
      <t>フ</t>
    </rPh>
    <rPh sb="3" eb="5">
      <t>ノザキ</t>
    </rPh>
    <phoneticPr fontId="5"/>
  </si>
  <si>
    <t>柳～納島</t>
    <rPh sb="0" eb="1">
      <t>ヤナギ</t>
    </rPh>
    <phoneticPr fontId="5"/>
  </si>
  <si>
    <t>佐世保市</t>
    <rPh sb="0" eb="4">
      <t>サセボシ</t>
    </rPh>
    <phoneticPr fontId="5"/>
  </si>
  <si>
    <t>神浦～柳</t>
    <phoneticPr fontId="4"/>
  </si>
  <si>
    <t>神浦～寺島</t>
    <rPh sb="0" eb="1">
      <t>カミ</t>
    </rPh>
    <rPh sb="1" eb="2">
      <t>ウラ</t>
    </rPh>
    <rPh sb="3" eb="5">
      <t>テラシマ</t>
    </rPh>
    <phoneticPr fontId="5"/>
  </si>
  <si>
    <t>神浦～柳</t>
    <rPh sb="0" eb="1">
      <t>カミ</t>
    </rPh>
    <rPh sb="1" eb="2">
      <t>ウラ</t>
    </rPh>
    <rPh sb="3" eb="4">
      <t>ヤナギ</t>
    </rPh>
    <phoneticPr fontId="5"/>
  </si>
  <si>
    <t>寺島～柳</t>
    <rPh sb="0" eb="2">
      <t>テラシマ</t>
    </rPh>
    <rPh sb="3" eb="4">
      <t>ヤナギ</t>
    </rPh>
    <phoneticPr fontId="5"/>
  </si>
  <si>
    <t>壱岐島</t>
    <rPh sb="0" eb="2">
      <t>イキ</t>
    </rPh>
    <rPh sb="2" eb="3">
      <t>シマ</t>
    </rPh>
    <phoneticPr fontId="58"/>
  </si>
  <si>
    <t>壱岐市</t>
    <rPh sb="0" eb="2">
      <t>イキ</t>
    </rPh>
    <rPh sb="2" eb="3">
      <t>シ</t>
    </rPh>
    <phoneticPr fontId="5"/>
  </si>
  <si>
    <t>大島～郷ノ浦</t>
    <phoneticPr fontId="4"/>
  </si>
  <si>
    <t>大島～長島</t>
    <rPh sb="0" eb="2">
      <t>オオシマ</t>
    </rPh>
    <rPh sb="3" eb="5">
      <t>ナガシマ</t>
    </rPh>
    <phoneticPr fontId="5"/>
  </si>
  <si>
    <t>大島～原島</t>
    <rPh sb="0" eb="2">
      <t>オオシマ</t>
    </rPh>
    <rPh sb="3" eb="5">
      <t>ハラシマ</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</si>
  <si>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</si>
  <si>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</si>
  <si>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長島～原島</t>
    <rPh sb="0" eb="2">
      <t>ナガシマ</t>
    </rPh>
    <rPh sb="3" eb="4">
      <t>ハラ</t>
    </rPh>
    <rPh sb="4" eb="5">
      <t>シマ</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</si>
  <si>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</si>
  <si>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</si>
  <si>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</si>
  <si>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</si>
  <si>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</si>
  <si>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</si>
  <si>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</si>
  <si>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博多～壱岐</t>
    <rPh sb="0" eb="2">
      <t>ハカタ</t>
    </rPh>
    <rPh sb="3" eb="5">
      <t>イキ</t>
    </rPh>
    <phoneticPr fontId="5"/>
  </si>
  <si>
    <t>印通寺～唐津</t>
    <rPh sb="4" eb="6">
      <t>カラツ</t>
    </rPh>
    <phoneticPr fontId="5"/>
  </si>
  <si>
    <t>壱岐島・対馬</t>
    <rPh sb="0" eb="2">
      <t>イキ</t>
    </rPh>
    <rPh sb="2" eb="3">
      <t>シマ</t>
    </rPh>
    <rPh sb="4" eb="6">
      <t>ツシマ</t>
    </rPh>
    <phoneticPr fontId="58"/>
  </si>
  <si>
    <t>壱岐～対馬</t>
    <rPh sb="0" eb="2">
      <t>イキ</t>
    </rPh>
    <rPh sb="3" eb="5">
      <t>ツシマ</t>
    </rPh>
    <phoneticPr fontId="5"/>
  </si>
  <si>
    <t>対馬</t>
    <rPh sb="0" eb="2">
      <t>ツシマ</t>
    </rPh>
    <phoneticPr fontId="58"/>
  </si>
  <si>
    <t>博多～対馬</t>
    <rPh sb="0" eb="2">
      <t>ハカタ</t>
    </rPh>
    <rPh sb="3" eb="5">
      <t>ツシマ</t>
    </rPh>
    <phoneticPr fontId="5"/>
  </si>
  <si>
    <t>博多～比田勝</t>
  </si>
  <si>
    <t>博多～比田勝</t>
    <rPh sb="3" eb="4">
      <t>ヒ</t>
    </rPh>
    <rPh sb="4" eb="5">
      <t>タ</t>
    </rPh>
    <rPh sb="5" eb="6">
      <t>カ</t>
    </rPh>
    <phoneticPr fontId="5"/>
  </si>
  <si>
    <t>ジェットフォイル</t>
    <phoneticPr fontId="4"/>
  </si>
  <si>
    <t>ジェットフォイル</t>
    <phoneticPr fontId="5"/>
  </si>
  <si>
    <t>対馬市
令和7年3月1日より運休
中対馬振興部　地域振興課
0920-58-1111</t>
    <rPh sb="0" eb="2">
      <t>ツシマ</t>
    </rPh>
    <rPh sb="2" eb="3">
      <t>シ</t>
    </rPh>
    <rPh sb="4" eb="6">
      <t>レイワ</t>
    </rPh>
    <rPh sb="7" eb="8">
      <t>ネン</t>
    </rPh>
    <rPh sb="9" eb="10">
      <t>ツキ</t>
    </rPh>
    <rPh sb="11" eb="12">
      <t>ヒ</t>
    </rPh>
    <rPh sb="14" eb="16">
      <t>ウンキュウ</t>
    </rPh>
    <rPh sb="17" eb="18">
      <t>チュウ</t>
    </rPh>
    <rPh sb="18" eb="20">
      <t>ツシマ</t>
    </rPh>
    <rPh sb="20" eb="22">
      <t>シンコウ</t>
    </rPh>
    <rPh sb="22" eb="23">
      <t>ブ</t>
    </rPh>
    <rPh sb="24" eb="26">
      <t>チイキ</t>
    </rPh>
    <rPh sb="26" eb="28">
      <t>シンコウ</t>
    </rPh>
    <rPh sb="28" eb="29">
      <t>カ</t>
    </rPh>
    <phoneticPr fontId="5"/>
  </si>
  <si>
    <t>仁位～長板浦</t>
    <rPh sb="3" eb="4">
      <t>ナガ</t>
    </rPh>
    <rPh sb="4" eb="5">
      <t>イタ</t>
    </rPh>
    <rPh sb="5" eb="6">
      <t>ウラ</t>
    </rPh>
    <phoneticPr fontId="5"/>
  </si>
  <si>
    <t>仁位～卯麦</t>
    <rPh sb="0" eb="1">
      <t>ジン</t>
    </rPh>
    <rPh sb="1" eb="2">
      <t>クライ</t>
    </rPh>
    <rPh sb="3" eb="4">
      <t>ウ</t>
    </rPh>
    <rPh sb="4" eb="5">
      <t>ムギ</t>
    </rPh>
    <phoneticPr fontId="5"/>
  </si>
  <si>
    <t>　</t>
  </si>
  <si>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</si>
  <si>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</si>
  <si>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</si>
  <si>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</si>
  <si>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</si>
  <si>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</si>
  <si>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</si>
  <si>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</si>
  <si>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</si>
  <si>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</si>
  <si>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</si>
  <si>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</si>
  <si>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佐志賀～嵯峨</t>
    <rPh sb="4" eb="6">
      <t>サガ</t>
    </rPh>
    <phoneticPr fontId="5"/>
  </si>
  <si>
    <t>佐志賀～貝鮒</t>
    <rPh sb="4" eb="5">
      <t>カイ</t>
    </rPh>
    <rPh sb="5" eb="6">
      <t>フナ</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</si>
  <si>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</si>
  <si>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</si>
  <si>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</si>
  <si>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嵯峨～貝鮒</t>
    <rPh sb="3" eb="4">
      <t>カイ</t>
    </rPh>
    <rPh sb="4" eb="5">
      <t>フナ</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</si>
  <si>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</si>
  <si>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</si>
  <si>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</si>
  <si>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</si>
  <si>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</si>
  <si>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</si>
  <si>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水崎～加志々</t>
    <phoneticPr fontId="5"/>
  </si>
  <si>
    <t>水崎～長板浦</t>
    <rPh sb="3" eb="4">
      <t>ナガ</t>
    </rPh>
    <rPh sb="4" eb="5">
      <t>イタ</t>
    </rPh>
    <rPh sb="5" eb="6">
      <t>ウラ</t>
    </rPh>
    <phoneticPr fontId="5"/>
  </si>
  <si>
    <t>加志々～長板浦</t>
    <rPh sb="4" eb="5">
      <t>ナガ</t>
    </rPh>
    <rPh sb="5" eb="6">
      <t>イタ</t>
    </rPh>
    <rPh sb="6" eb="7">
      <t>ウラ</t>
    </rPh>
    <phoneticPr fontId="5"/>
  </si>
  <si>
    <t>航路</t>
    <rPh sb="0" eb="2">
      <t>コウロ</t>
    </rPh>
    <phoneticPr fontId="54"/>
  </si>
  <si>
    <t>JF</t>
    <phoneticPr fontId="4"/>
  </si>
  <si>
    <t>航路（壱岐・対馬地区）　本土～離島</t>
    <rPh sb="0" eb="2">
      <t>コウロ</t>
    </rPh>
    <rPh sb="3" eb="5">
      <t>イキ</t>
    </rPh>
    <rPh sb="6" eb="8">
      <t>ツシマ</t>
    </rPh>
    <rPh sb="8" eb="10">
      <t>チク</t>
    </rPh>
    <phoneticPr fontId="4"/>
  </si>
  <si>
    <t>航路（五島地区）　本土～離島</t>
    <rPh sb="0" eb="2">
      <t>コウロ</t>
    </rPh>
    <rPh sb="3" eb="5">
      <t>ゴトウ</t>
    </rPh>
    <rPh sb="5" eb="7">
      <t>チク</t>
    </rPh>
    <rPh sb="9" eb="11">
      <t>ホンド</t>
    </rPh>
    <rPh sb="12" eb="14">
      <t>リトウ</t>
    </rPh>
    <phoneticPr fontId="4"/>
  </si>
  <si>
    <t>航路（五島地区）　チャーター</t>
    <rPh sb="0" eb="2">
      <t>コウロ</t>
    </rPh>
    <rPh sb="3" eb="5">
      <t>ゴトウ</t>
    </rPh>
    <rPh sb="5" eb="7">
      <t>チク</t>
    </rPh>
    <phoneticPr fontId="4"/>
  </si>
  <si>
    <t>番号</t>
    <rPh sb="0" eb="2">
      <t>バンゴウ</t>
    </rPh>
    <phoneticPr fontId="4"/>
  </si>
  <si>
    <t>船種</t>
    <rPh sb="0" eb="2">
      <t>センシュ</t>
    </rPh>
    <phoneticPr fontId="4"/>
  </si>
  <si>
    <t>小人</t>
    <rPh sb="0" eb="2">
      <t>ショウニン</t>
    </rPh>
    <phoneticPr fontId="4"/>
  </si>
  <si>
    <t>博多</t>
    <rPh sb="0" eb="2">
      <t>ハカタ</t>
    </rPh>
    <phoneticPr fontId="10"/>
  </si>
  <si>
    <t>壱岐</t>
    <rPh sb="0" eb="2">
      <t>イキ</t>
    </rPh>
    <phoneticPr fontId="10"/>
  </si>
  <si>
    <t>長崎</t>
    <rPh sb="0" eb="2">
      <t>ナガサキ</t>
    </rPh>
    <phoneticPr fontId="10"/>
  </si>
  <si>
    <t>福江</t>
    <rPh sb="0" eb="2">
      <t>フクエ</t>
    </rPh>
    <phoneticPr fontId="10"/>
  </si>
  <si>
    <t>鯛ノ浦</t>
    <rPh sb="0" eb="1">
      <t>タイ</t>
    </rPh>
    <rPh sb="2" eb="3">
      <t>ウラ</t>
    </rPh>
    <phoneticPr fontId="5"/>
  </si>
  <si>
    <t>平戸</t>
    <rPh sb="0" eb="2">
      <t>ヒラド</t>
    </rPh>
    <phoneticPr fontId="5"/>
  </si>
  <si>
    <t>奈良尾</t>
    <rPh sb="0" eb="3">
      <t>ナラオ</t>
    </rPh>
    <phoneticPr fontId="10"/>
  </si>
  <si>
    <t>唐津</t>
    <rPh sb="0" eb="2">
      <t>カラツ</t>
    </rPh>
    <phoneticPr fontId="10"/>
  </si>
  <si>
    <t>印通寺</t>
    <phoneticPr fontId="10"/>
  </si>
  <si>
    <t>奈留島</t>
    <rPh sb="0" eb="2">
      <t>ナル</t>
    </rPh>
    <rPh sb="2" eb="3">
      <t>シマ</t>
    </rPh>
    <phoneticPr fontId="10"/>
  </si>
  <si>
    <t>主な離島間</t>
    <rPh sb="0" eb="1">
      <t>オモ</t>
    </rPh>
    <rPh sb="2" eb="4">
      <t>リトウ</t>
    </rPh>
    <rPh sb="4" eb="5">
      <t>カン</t>
    </rPh>
    <phoneticPr fontId="4"/>
  </si>
  <si>
    <t>対馬</t>
    <rPh sb="0" eb="2">
      <t>ツシマ</t>
    </rPh>
    <phoneticPr fontId="10"/>
  </si>
  <si>
    <t>〇五島市～</t>
    <rPh sb="1" eb="4">
      <t>ゴトウシ</t>
    </rPh>
    <phoneticPr fontId="4"/>
  </si>
  <si>
    <t>五島市（福江）～新上五島町</t>
    <rPh sb="0" eb="3">
      <t>ゴトウシ</t>
    </rPh>
    <rPh sb="4" eb="6">
      <t>フクエ</t>
    </rPh>
    <rPh sb="8" eb="13">
      <t>シンカミゴトウチョウ</t>
    </rPh>
    <phoneticPr fontId="4"/>
  </si>
  <si>
    <t>博多</t>
    <phoneticPr fontId="10"/>
  </si>
  <si>
    <t>比田勝</t>
    <rPh sb="0" eb="1">
      <t>ヒ</t>
    </rPh>
    <rPh sb="1" eb="2">
      <t>タ</t>
    </rPh>
    <rPh sb="2" eb="3">
      <t>カ</t>
    </rPh>
    <phoneticPr fontId="10"/>
  </si>
  <si>
    <t>長崎</t>
    <phoneticPr fontId="10"/>
  </si>
  <si>
    <t>有川</t>
    <rPh sb="0" eb="2">
      <t>アリカワ</t>
    </rPh>
    <phoneticPr fontId="10"/>
  </si>
  <si>
    <t>長崎</t>
    <phoneticPr fontId="4"/>
  </si>
  <si>
    <t>鯛ノ浦</t>
    <rPh sb="0" eb="1">
      <t>タイ</t>
    </rPh>
    <rPh sb="2" eb="3">
      <t>ウラ</t>
    </rPh>
    <phoneticPr fontId="6"/>
  </si>
  <si>
    <t>佐世保</t>
    <rPh sb="0" eb="3">
      <t>サセボ</t>
    </rPh>
    <phoneticPr fontId="10"/>
  </si>
  <si>
    <t>JF</t>
  </si>
  <si>
    <t>航路（壱岐・対馬地区）　離島間</t>
    <rPh sb="0" eb="2">
      <t>コウロ</t>
    </rPh>
    <rPh sb="14" eb="15">
      <t>カン</t>
    </rPh>
    <phoneticPr fontId="4"/>
  </si>
  <si>
    <t>小値賀</t>
    <rPh sb="0" eb="3">
      <t>オヂカ</t>
    </rPh>
    <phoneticPr fontId="10"/>
  </si>
  <si>
    <t>青方</t>
    <rPh sb="0" eb="1">
      <t>アオ</t>
    </rPh>
    <rPh sb="1" eb="2">
      <t>カタ</t>
    </rPh>
    <phoneticPr fontId="5"/>
  </si>
  <si>
    <t>宇久平</t>
    <rPh sb="0" eb="2">
      <t>ウク</t>
    </rPh>
    <rPh sb="2" eb="3">
      <t>タイラ</t>
    </rPh>
    <phoneticPr fontId="10"/>
  </si>
  <si>
    <t>郷ノ首</t>
    <rPh sb="0" eb="1">
      <t>ゴウ</t>
    </rPh>
    <rPh sb="2" eb="3">
      <t>クビ</t>
    </rPh>
    <phoneticPr fontId="5"/>
  </si>
  <si>
    <t>土井浦</t>
    <rPh sb="0" eb="2">
      <t>ドイ</t>
    </rPh>
    <rPh sb="2" eb="3">
      <t>ウラ</t>
    </rPh>
    <phoneticPr fontId="5"/>
  </si>
  <si>
    <t>※予約NO なし</t>
    <rPh sb="1" eb="3">
      <t>ヨヤク</t>
    </rPh>
    <phoneticPr fontId="5"/>
  </si>
  <si>
    <t>大島</t>
    <rPh sb="0" eb="2">
      <t>オオシマ</t>
    </rPh>
    <phoneticPr fontId="10"/>
  </si>
  <si>
    <t>渡良浦</t>
    <rPh sb="0" eb="1">
      <t>ワタ</t>
    </rPh>
    <rPh sb="1" eb="2">
      <t>ヨ</t>
    </rPh>
    <rPh sb="2" eb="3">
      <t>ウラ</t>
    </rPh>
    <phoneticPr fontId="10"/>
  </si>
  <si>
    <t>宇久平</t>
    <rPh sb="0" eb="2">
      <t>ウク</t>
    </rPh>
    <rPh sb="2" eb="3">
      <t>ヒラ</t>
    </rPh>
    <phoneticPr fontId="10"/>
  </si>
  <si>
    <t>五島市（福江）～五島市久賀島　田ノ浦港</t>
    <rPh sb="0" eb="3">
      <t>ゴトウシ</t>
    </rPh>
    <rPh sb="4" eb="6">
      <t>フクエ</t>
    </rPh>
    <rPh sb="8" eb="11">
      <t>ゴトウシ</t>
    </rPh>
    <rPh sb="11" eb="13">
      <t>クガ</t>
    </rPh>
    <rPh sb="13" eb="14">
      <t>ジマ</t>
    </rPh>
    <rPh sb="15" eb="16">
      <t>タ</t>
    </rPh>
    <rPh sb="17" eb="18">
      <t>ウラ</t>
    </rPh>
    <rPh sb="18" eb="19">
      <t>コウ</t>
    </rPh>
    <phoneticPr fontId="4"/>
  </si>
  <si>
    <t>郷ノ浦</t>
    <rPh sb="0" eb="1">
      <t>ゴウ</t>
    </rPh>
    <rPh sb="2" eb="3">
      <t>ウラ</t>
    </rPh>
    <phoneticPr fontId="10"/>
  </si>
  <si>
    <t>友住</t>
    <rPh sb="0" eb="1">
      <t>トモ</t>
    </rPh>
    <rPh sb="1" eb="2">
      <t>ス</t>
    </rPh>
    <phoneticPr fontId="10"/>
  </si>
  <si>
    <t>田の浦</t>
    <rPh sb="0" eb="1">
      <t>タ</t>
    </rPh>
    <rPh sb="2" eb="3">
      <t>ウラ</t>
    </rPh>
    <phoneticPr fontId="5"/>
  </si>
  <si>
    <t>長島</t>
    <rPh sb="0" eb="2">
      <t>ナガシマ</t>
    </rPh>
    <phoneticPr fontId="10"/>
  </si>
  <si>
    <t>崎戸</t>
    <rPh sb="0" eb="2">
      <t>サキト</t>
    </rPh>
    <phoneticPr fontId="10"/>
  </si>
  <si>
    <t>五島市（福江）～小値賀町</t>
    <rPh sb="8" eb="11">
      <t>オジカ</t>
    </rPh>
    <rPh sb="11" eb="12">
      <t>チョウ</t>
    </rPh>
    <phoneticPr fontId="4"/>
  </si>
  <si>
    <t>宇久</t>
    <rPh sb="0" eb="2">
      <t>ウク</t>
    </rPh>
    <phoneticPr fontId="10"/>
  </si>
  <si>
    <t>小値賀</t>
    <rPh sb="0" eb="3">
      <t>オヂカ</t>
    </rPh>
    <phoneticPr fontId="5"/>
  </si>
  <si>
    <t>原島</t>
    <rPh sb="0" eb="2">
      <t>ハラシマ</t>
    </rPh>
    <phoneticPr fontId="10"/>
  </si>
  <si>
    <t>五島市（福江）～宇久町</t>
    <rPh sb="0" eb="3">
      <t>ゴトウシ</t>
    </rPh>
    <rPh sb="4" eb="6">
      <t>フクエ</t>
    </rPh>
    <rPh sb="8" eb="11">
      <t>ウクマチ</t>
    </rPh>
    <phoneticPr fontId="4"/>
  </si>
  <si>
    <t>原島</t>
    <rPh sb="0" eb="1">
      <t>ハラ</t>
    </rPh>
    <rPh sb="1" eb="2">
      <t>シマ</t>
    </rPh>
    <phoneticPr fontId="10"/>
  </si>
  <si>
    <t>青方</t>
    <rPh sb="0" eb="1">
      <t>アオ</t>
    </rPh>
    <rPh sb="1" eb="2">
      <t>カタ</t>
    </rPh>
    <phoneticPr fontId="10"/>
  </si>
  <si>
    <t>宇久</t>
    <rPh sb="0" eb="2">
      <t>ウク</t>
    </rPh>
    <phoneticPr fontId="5"/>
  </si>
  <si>
    <t>奈留</t>
    <rPh sb="0" eb="2">
      <t>ナル</t>
    </rPh>
    <phoneticPr fontId="10"/>
  </si>
  <si>
    <t>五島市　奈留島～新上五島町</t>
    <rPh sb="0" eb="2">
      <t>ゴトウ</t>
    </rPh>
    <rPh sb="2" eb="3">
      <t>シ</t>
    </rPh>
    <rPh sb="4" eb="6">
      <t>ナル</t>
    </rPh>
    <rPh sb="6" eb="7">
      <t>シマ</t>
    </rPh>
    <rPh sb="8" eb="13">
      <t>シンカミゴトウチョウ</t>
    </rPh>
    <phoneticPr fontId="4"/>
  </si>
  <si>
    <t>仁位</t>
    <rPh sb="0" eb="1">
      <t>ジン</t>
    </rPh>
    <rPh sb="1" eb="2">
      <t>クライ</t>
    </rPh>
    <phoneticPr fontId="10"/>
  </si>
  <si>
    <t>佐志賀</t>
    <rPh sb="0" eb="1">
      <t>サ</t>
    </rPh>
    <rPh sb="1" eb="3">
      <t>シガ</t>
    </rPh>
    <phoneticPr fontId="10"/>
  </si>
  <si>
    <t>嵯峨</t>
    <rPh sb="0" eb="2">
      <t>サガ</t>
    </rPh>
    <phoneticPr fontId="10"/>
  </si>
  <si>
    <t>貝鮒</t>
    <rPh sb="0" eb="1">
      <t>カイ</t>
    </rPh>
    <rPh sb="1" eb="2">
      <t>フナ</t>
    </rPh>
    <phoneticPr fontId="10"/>
  </si>
  <si>
    <t>航路（五島地区）　離島間</t>
    <rPh sb="0" eb="2">
      <t>コウロ</t>
    </rPh>
    <rPh sb="3" eb="5">
      <t>ゴトウ</t>
    </rPh>
    <rPh sb="5" eb="7">
      <t>チク</t>
    </rPh>
    <rPh sb="11" eb="12">
      <t>カン</t>
    </rPh>
    <phoneticPr fontId="4"/>
  </si>
  <si>
    <t>水崎</t>
    <rPh sb="0" eb="1">
      <t>ミズ</t>
    </rPh>
    <rPh sb="1" eb="2">
      <t>サキ</t>
    </rPh>
    <phoneticPr fontId="10"/>
  </si>
  <si>
    <t>五島市　奈留島～宇久町</t>
    <rPh sb="0" eb="2">
      <t>ゴトウ</t>
    </rPh>
    <rPh sb="2" eb="3">
      <t>シ</t>
    </rPh>
    <rPh sb="4" eb="6">
      <t>ナル</t>
    </rPh>
    <rPh sb="6" eb="7">
      <t>シマ</t>
    </rPh>
    <rPh sb="8" eb="10">
      <t>ウク</t>
    </rPh>
    <rPh sb="10" eb="11">
      <t>マチ</t>
    </rPh>
    <phoneticPr fontId="4"/>
  </si>
  <si>
    <t>加志々</t>
    <rPh sb="0" eb="1">
      <t>クワ</t>
    </rPh>
    <rPh sb="1" eb="2">
      <t>ココロザシ</t>
    </rPh>
    <phoneticPr fontId="10"/>
  </si>
  <si>
    <t>長板浦</t>
    <rPh sb="0" eb="1">
      <t>ナガ</t>
    </rPh>
    <rPh sb="1" eb="2">
      <t>イタ</t>
    </rPh>
    <rPh sb="2" eb="3">
      <t>ウラ</t>
    </rPh>
    <phoneticPr fontId="10"/>
  </si>
  <si>
    <t>五島市　奈留島～小値賀町</t>
    <rPh sb="0" eb="2">
      <t>ゴトウ</t>
    </rPh>
    <rPh sb="2" eb="3">
      <t>シ</t>
    </rPh>
    <rPh sb="4" eb="6">
      <t>ナル</t>
    </rPh>
    <rPh sb="6" eb="7">
      <t>シマ</t>
    </rPh>
    <rPh sb="8" eb="11">
      <t>オジカ</t>
    </rPh>
    <rPh sb="11" eb="12">
      <t>チョウ</t>
    </rPh>
    <phoneticPr fontId="4"/>
  </si>
  <si>
    <t>卯麦</t>
    <phoneticPr fontId="10"/>
  </si>
  <si>
    <t>郷ノ首</t>
    <rPh sb="0" eb="1">
      <t>ゴウ</t>
    </rPh>
    <rPh sb="2" eb="3">
      <t>クビ</t>
    </rPh>
    <phoneticPr fontId="10"/>
  </si>
  <si>
    <t>若松</t>
    <rPh sb="0" eb="2">
      <t>ワカマツ</t>
    </rPh>
    <phoneticPr fontId="10"/>
  </si>
  <si>
    <t>ﾌｪﾘｰ・高</t>
    <rPh sb="5" eb="6">
      <t>コウ</t>
    </rPh>
    <phoneticPr fontId="4"/>
  </si>
  <si>
    <t>〇新上五島町～</t>
    <rPh sb="1" eb="6">
      <t>シンカミゴトウチョウ</t>
    </rPh>
    <phoneticPr fontId="4"/>
  </si>
  <si>
    <t>土井浦</t>
    <rPh sb="0" eb="2">
      <t>ドイ</t>
    </rPh>
    <rPh sb="2" eb="3">
      <t>ウラ</t>
    </rPh>
    <phoneticPr fontId="10"/>
  </si>
  <si>
    <t>新上五島町～小値賀町</t>
    <rPh sb="0" eb="4">
      <t>シンカミゴトウ</t>
    </rPh>
    <rPh sb="4" eb="5">
      <t>チョウ</t>
    </rPh>
    <rPh sb="6" eb="9">
      <t>オジカ</t>
    </rPh>
    <rPh sb="9" eb="10">
      <t>チョウ</t>
    </rPh>
    <phoneticPr fontId="4"/>
  </si>
  <si>
    <t>有川</t>
    <rPh sb="0" eb="2">
      <t>アリカワ</t>
    </rPh>
    <phoneticPr fontId="5"/>
  </si>
  <si>
    <t>新上五島町～宇久町</t>
    <rPh sb="0" eb="4">
      <t>シンカミゴトウ</t>
    </rPh>
    <rPh sb="4" eb="5">
      <t>チョウ</t>
    </rPh>
    <rPh sb="6" eb="9">
      <t>ウクマチ</t>
    </rPh>
    <phoneticPr fontId="4"/>
  </si>
  <si>
    <t>佐志賀</t>
    <phoneticPr fontId="10"/>
  </si>
  <si>
    <t>宇久平</t>
    <rPh sb="0" eb="2">
      <t>ウク</t>
    </rPh>
    <rPh sb="2" eb="3">
      <t>ヒラ</t>
    </rPh>
    <phoneticPr fontId="5"/>
  </si>
  <si>
    <t>嵯峨</t>
    <phoneticPr fontId="10"/>
  </si>
  <si>
    <t>壱岐～対馬間</t>
    <rPh sb="0" eb="2">
      <t>イキ</t>
    </rPh>
    <rPh sb="3" eb="5">
      <t>ツシマ</t>
    </rPh>
    <rPh sb="5" eb="6">
      <t>カン</t>
    </rPh>
    <phoneticPr fontId="4"/>
  </si>
  <si>
    <t>貝鮒</t>
    <phoneticPr fontId="10"/>
  </si>
  <si>
    <t>水崎</t>
    <phoneticPr fontId="10"/>
  </si>
  <si>
    <t>加志々</t>
    <phoneticPr fontId="10"/>
  </si>
  <si>
    <t>奥浦</t>
    <rPh sb="0" eb="1">
      <t>オク</t>
    </rPh>
    <rPh sb="1" eb="2">
      <t>ウラ</t>
    </rPh>
    <phoneticPr fontId="10"/>
  </si>
  <si>
    <t>田の浦</t>
    <rPh sb="0" eb="1">
      <t>タ</t>
    </rPh>
    <rPh sb="2" eb="3">
      <t>ウラ</t>
    </rPh>
    <phoneticPr fontId="10"/>
  </si>
  <si>
    <t>本窯</t>
    <rPh sb="0" eb="1">
      <t>モト</t>
    </rPh>
    <rPh sb="1" eb="2">
      <t>カマ</t>
    </rPh>
    <phoneticPr fontId="10"/>
  </si>
  <si>
    <t>伊福貴</t>
    <rPh sb="0" eb="1">
      <t>イ</t>
    </rPh>
    <rPh sb="1" eb="2">
      <t>フク</t>
    </rPh>
    <rPh sb="2" eb="3">
      <t>キ</t>
    </rPh>
    <phoneticPr fontId="10"/>
  </si>
  <si>
    <t>黄島</t>
    <rPh sb="0" eb="1">
      <t>キ</t>
    </rPh>
    <rPh sb="1" eb="2">
      <t>シマ</t>
    </rPh>
    <phoneticPr fontId="10"/>
  </si>
  <si>
    <t>赤島</t>
    <rPh sb="0" eb="1">
      <t>アカ</t>
    </rPh>
    <rPh sb="1" eb="2">
      <t>シマ</t>
    </rPh>
    <phoneticPr fontId="10"/>
  </si>
  <si>
    <t>嵯峨島</t>
  </si>
  <si>
    <t>貝津</t>
  </si>
  <si>
    <t>江島</t>
    <rPh sb="0" eb="1">
      <t>エ</t>
    </rPh>
    <rPh sb="1" eb="2">
      <t>シマ</t>
    </rPh>
    <phoneticPr fontId="10"/>
  </si>
  <si>
    <t>笛吹</t>
    <rPh sb="0" eb="1">
      <t>フエ</t>
    </rPh>
    <rPh sb="1" eb="2">
      <t>フ</t>
    </rPh>
    <phoneticPr fontId="10"/>
  </si>
  <si>
    <t>六島</t>
    <rPh sb="0" eb="1">
      <t>ロク</t>
    </rPh>
    <rPh sb="1" eb="2">
      <t>シマ</t>
    </rPh>
    <phoneticPr fontId="10"/>
  </si>
  <si>
    <t>野崎</t>
    <rPh sb="0" eb="2">
      <t>ノザキ</t>
    </rPh>
    <phoneticPr fontId="10"/>
  </si>
  <si>
    <t>神浦</t>
    <rPh sb="0" eb="1">
      <t>カミ</t>
    </rPh>
    <rPh sb="1" eb="2">
      <t>ウラ</t>
    </rPh>
    <phoneticPr fontId="10"/>
  </si>
  <si>
    <t>柳</t>
    <rPh sb="0" eb="1">
      <t>ヤナギ</t>
    </rPh>
    <phoneticPr fontId="10"/>
  </si>
  <si>
    <t>寺島</t>
    <rPh sb="0" eb="2">
      <t>テラシマ</t>
    </rPh>
    <phoneticPr fontId="10"/>
  </si>
  <si>
    <t>ページNO</t>
    <phoneticPr fontId="4"/>
  </si>
  <si>
    <t>総提出数</t>
    <rPh sb="0" eb="1">
      <t>ソウ</t>
    </rPh>
    <phoneticPr fontId="4"/>
  </si>
  <si>
    <t>形態</t>
    <rPh sb="0" eb="2">
      <t>ケイタイ</t>
    </rPh>
    <phoneticPr fontId="4"/>
  </si>
  <si>
    <t>用途</t>
    <rPh sb="0" eb="2">
      <t>ヨウト</t>
    </rPh>
    <phoneticPr fontId="4"/>
  </si>
  <si>
    <t>届出</t>
    <rPh sb="0" eb="2">
      <t>トドケデ</t>
    </rPh>
    <phoneticPr fontId="4"/>
  </si>
  <si>
    <t>旅行
会社名</t>
    <rPh sb="0" eb="2">
      <t>リョコウ</t>
    </rPh>
    <rPh sb="3" eb="5">
      <t>カイシャ</t>
    </rPh>
    <rPh sb="5" eb="6">
      <t>メイ</t>
    </rPh>
    <phoneticPr fontId="5"/>
  </si>
  <si>
    <t>支店名</t>
    <rPh sb="0" eb="2">
      <t>シテン</t>
    </rPh>
    <rPh sb="2" eb="3">
      <t>メイ</t>
    </rPh>
    <phoneticPr fontId="4"/>
  </si>
  <si>
    <t>航空路
交通助成（地区別）</t>
    <rPh sb="0" eb="3">
      <t>コウクウロ</t>
    </rPh>
    <rPh sb="4" eb="6">
      <t>コウツウ</t>
    </rPh>
    <rPh sb="6" eb="8">
      <t>ジョセイ</t>
    </rPh>
    <rPh sb="9" eb="11">
      <t>チク</t>
    </rPh>
    <rPh sb="11" eb="12">
      <t>ベツ</t>
    </rPh>
    <phoneticPr fontId="4"/>
  </si>
  <si>
    <t>航空路単価×人数</t>
    <rPh sb="0" eb="3">
      <t>コウクウロ</t>
    </rPh>
    <rPh sb="3" eb="5">
      <t>タンカ</t>
    </rPh>
    <rPh sb="6" eb="8">
      <t>ニンズウ</t>
    </rPh>
    <phoneticPr fontId="4"/>
  </si>
  <si>
    <t>交通費単価</t>
  </si>
  <si>
    <t>非表示
企画開発</t>
    <rPh sb="0" eb="3">
      <t>ヒヒョウジ</t>
    </rPh>
    <rPh sb="4" eb="6">
      <t>キカク</t>
    </rPh>
    <rPh sb="6" eb="8">
      <t>カイハツ</t>
    </rPh>
    <phoneticPr fontId="5"/>
  </si>
  <si>
    <t>訪問数</t>
    <rPh sb="0" eb="2">
      <t>ホウモン</t>
    </rPh>
    <rPh sb="2" eb="3">
      <t>スウ</t>
    </rPh>
    <phoneticPr fontId="4"/>
  </si>
  <si>
    <t>日本遺産
訪問数</t>
    <rPh sb="0" eb="2">
      <t>ニホン</t>
    </rPh>
    <rPh sb="2" eb="4">
      <t>イサン</t>
    </rPh>
    <rPh sb="5" eb="7">
      <t>ホウモン</t>
    </rPh>
    <rPh sb="7" eb="8">
      <t>スウ</t>
    </rPh>
    <phoneticPr fontId="4"/>
  </si>
  <si>
    <t>月</t>
    <phoneticPr fontId="4"/>
  </si>
  <si>
    <t>大人人数</t>
    <rPh sb="0" eb="2">
      <t>オトナ</t>
    </rPh>
    <rPh sb="2" eb="4">
      <t>ニンズ</t>
    </rPh>
    <phoneticPr fontId="4"/>
  </si>
  <si>
    <t>小人人数</t>
    <rPh sb="0" eb="2">
      <t>ショウニン</t>
    </rPh>
    <rPh sb="2" eb="4">
      <t>ニンズ</t>
    </rPh>
    <phoneticPr fontId="4"/>
  </si>
  <si>
    <t>提出番号</t>
    <rPh sb="0" eb="2">
      <t>テイシュツ</t>
    </rPh>
    <rPh sb="2" eb="4">
      <t>バンゴウ</t>
    </rPh>
    <phoneticPr fontId="4"/>
  </si>
  <si>
    <t>団 体 名</t>
    <rPh sb="0" eb="1">
      <t>ダン</t>
    </rPh>
    <rPh sb="2" eb="3">
      <t>カラダ</t>
    </rPh>
    <rPh sb="4" eb="5">
      <t>メイ</t>
    </rPh>
    <phoneticPr fontId="5"/>
  </si>
  <si>
    <t>訪問・宿泊</t>
    <rPh sb="0" eb="2">
      <t>ホウモン</t>
    </rPh>
    <rPh sb="3" eb="5">
      <t>シュクハク</t>
    </rPh>
    <phoneticPr fontId="5"/>
  </si>
  <si>
    <t>遺産訪問</t>
  </si>
  <si>
    <t>移動</t>
  </si>
  <si>
    <t>一人当り</t>
  </si>
  <si>
    <t>参加人数</t>
  </si>
  <si>
    <t>販売促進費</t>
  </si>
  <si>
    <t>宿泊</t>
  </si>
  <si>
    <t>体験
メニュー</t>
    <rPh sb="0" eb="2">
      <t>タイケン</t>
    </rPh>
    <phoneticPr fontId="4"/>
  </si>
  <si>
    <t>備考</t>
    <rPh sb="0" eb="2">
      <t>ビコウ</t>
    </rPh>
    <phoneticPr fontId="4"/>
  </si>
  <si>
    <t>*航路単価</t>
    <rPh sb="1" eb="3">
      <t>コウロ</t>
    </rPh>
    <rPh sb="3" eb="5">
      <t>タンカ</t>
    </rPh>
    <phoneticPr fontId="4"/>
  </si>
  <si>
    <t>交通費単価</t>
    <phoneticPr fontId="4"/>
  </si>
  <si>
    <t>商品種別</t>
    <rPh sb="0" eb="2">
      <t>ショウヒン</t>
    </rPh>
    <rPh sb="2" eb="4">
      <t>シュベツ</t>
    </rPh>
    <phoneticPr fontId="5"/>
  </si>
  <si>
    <t>特別対策</t>
    <rPh sb="0" eb="2">
      <t>トクベツ</t>
    </rPh>
    <rPh sb="2" eb="4">
      <t>タイサク</t>
    </rPh>
    <phoneticPr fontId="4"/>
  </si>
  <si>
    <t>市町数</t>
    <rPh sb="0" eb="1">
      <t>シ</t>
    </rPh>
    <rPh sb="1" eb="2">
      <t>マチ</t>
    </rPh>
    <rPh sb="2" eb="3">
      <t>スウ</t>
    </rPh>
    <phoneticPr fontId="5"/>
  </si>
  <si>
    <t>市町名</t>
    <rPh sb="0" eb="1">
      <t>シ</t>
    </rPh>
    <rPh sb="1" eb="2">
      <t>マチ</t>
    </rPh>
    <rPh sb="2" eb="3">
      <t>メイ</t>
    </rPh>
    <phoneticPr fontId="5"/>
  </si>
  <si>
    <t>船種</t>
    <rPh sb="0" eb="2">
      <t>センシュ</t>
    </rPh>
    <phoneticPr fontId="5"/>
  </si>
  <si>
    <t>航路（料金）</t>
    <rPh sb="0" eb="2">
      <t>コウロ</t>
    </rPh>
    <rPh sb="3" eb="5">
      <t>リョウキン</t>
    </rPh>
    <phoneticPr fontId="5"/>
  </si>
  <si>
    <t>航空路</t>
    <rPh sb="0" eb="3">
      <t>コウクウロ</t>
    </rPh>
    <phoneticPr fontId="4"/>
  </si>
  <si>
    <t>航空路</t>
    <rPh sb="0" eb="3">
      <t>コウクウロ</t>
    </rPh>
    <phoneticPr fontId="5"/>
  </si>
  <si>
    <t>航空会社</t>
    <rPh sb="0" eb="2">
      <t>コウクウ</t>
    </rPh>
    <rPh sb="2" eb="4">
      <t>カイシャ</t>
    </rPh>
    <phoneticPr fontId="5"/>
  </si>
  <si>
    <t>航空路（料金）</t>
    <rPh sb="0" eb="3">
      <t>コウクウロ</t>
    </rPh>
    <rPh sb="4" eb="6">
      <t>リョウキン</t>
    </rPh>
    <phoneticPr fontId="5"/>
  </si>
  <si>
    <t>空港所在地</t>
    <rPh sb="0" eb="2">
      <t>クウコウ</t>
    </rPh>
    <rPh sb="2" eb="5">
      <t>ショザイチ</t>
    </rPh>
    <phoneticPr fontId="5"/>
  </si>
  <si>
    <t>頁</t>
    <rPh sb="0" eb="1">
      <t>ページ</t>
    </rPh>
    <phoneticPr fontId="4"/>
  </si>
  <si>
    <t>市町名</t>
    <phoneticPr fontId="4"/>
  </si>
  <si>
    <t>訪問</t>
    <phoneticPr fontId="4"/>
  </si>
  <si>
    <t>宿泊</t>
    <rPh sb="0" eb="2">
      <t>シュクハク</t>
    </rPh>
    <phoneticPr fontId="5"/>
  </si>
  <si>
    <t>日本</t>
    <rPh sb="0" eb="2">
      <t>ニホン</t>
    </rPh>
    <phoneticPr fontId="4"/>
  </si>
  <si>
    <t>世界</t>
    <rPh sb="0" eb="2">
      <t>セカイ</t>
    </rPh>
    <phoneticPr fontId="4"/>
  </si>
  <si>
    <t>手段</t>
  </si>
  <si>
    <t>割引額</t>
  </si>
  <si>
    <t>延べ数</t>
  </si>
  <si>
    <t>上段：大人</t>
    <rPh sb="0" eb="2">
      <t>ジョウダン</t>
    </rPh>
    <rPh sb="3" eb="5">
      <t>オトナ</t>
    </rPh>
    <phoneticPr fontId="4"/>
  </si>
  <si>
    <t>大人+小人</t>
    <rPh sb="0" eb="2">
      <t>オトナ</t>
    </rPh>
    <phoneticPr fontId="4"/>
  </si>
  <si>
    <t>大人</t>
    <phoneticPr fontId="4"/>
  </si>
  <si>
    <t xml:space="preserve">コースNO </t>
  </si>
  <si>
    <t>対馬</t>
    <phoneticPr fontId="4"/>
  </si>
  <si>
    <t>船</t>
    <rPh sb="0" eb="1">
      <t>フネ</t>
    </rPh>
    <phoneticPr fontId="5"/>
  </si>
  <si>
    <t>航空　負担計算</t>
    <rPh sb="0" eb="2">
      <t>コウクウ</t>
    </rPh>
    <rPh sb="3" eb="5">
      <t>フタン</t>
    </rPh>
    <rPh sb="5" eb="7">
      <t>ケイサン</t>
    </rPh>
    <phoneticPr fontId="4"/>
  </si>
  <si>
    <t>対馬</t>
  </si>
  <si>
    <t>壱岐</t>
    <phoneticPr fontId="4"/>
  </si>
  <si>
    <t>壱岐</t>
  </si>
  <si>
    <t>○</t>
    <phoneticPr fontId="4"/>
  </si>
  <si>
    <t>対馬市</t>
    <rPh sb="0" eb="2">
      <t>ツシマ</t>
    </rPh>
    <rPh sb="2" eb="3">
      <t>シ</t>
    </rPh>
    <phoneticPr fontId="5"/>
  </si>
  <si>
    <t>長崎　～　対馬</t>
    <rPh sb="0" eb="2">
      <t>ナガサキ</t>
    </rPh>
    <rPh sb="5" eb="7">
      <t>ツシマ</t>
    </rPh>
    <phoneticPr fontId="5"/>
  </si>
  <si>
    <t>定期航空</t>
    <rPh sb="0" eb="2">
      <t>テイキ</t>
    </rPh>
    <phoneticPr fontId="4"/>
  </si>
  <si>
    <t>有</t>
    <rPh sb="0" eb="1">
      <t>アリ</t>
    </rPh>
    <phoneticPr fontId="4"/>
  </si>
  <si>
    <t>小人</t>
    <rPh sb="0" eb="2">
      <t>ショウニン</t>
    </rPh>
    <phoneticPr fontId="5"/>
  </si>
  <si>
    <t>負担地区</t>
    <rPh sb="0" eb="2">
      <t>フタン</t>
    </rPh>
    <rPh sb="2" eb="4">
      <t>チク</t>
    </rPh>
    <phoneticPr fontId="4"/>
  </si>
  <si>
    <t>変更届</t>
    <rPh sb="0" eb="2">
      <t>ヘンコウ</t>
    </rPh>
    <rPh sb="2" eb="3">
      <t>トドケ</t>
    </rPh>
    <phoneticPr fontId="4"/>
  </si>
  <si>
    <t>壱岐市</t>
    <rPh sb="0" eb="3">
      <t>イキシ</t>
    </rPh>
    <phoneticPr fontId="5"/>
  </si>
  <si>
    <t>B</t>
  </si>
  <si>
    <t>長崎　～　壱岐</t>
    <rPh sb="0" eb="2">
      <t>ナガサキ</t>
    </rPh>
    <rPh sb="5" eb="7">
      <t>イキ</t>
    </rPh>
    <phoneticPr fontId="5"/>
  </si>
  <si>
    <t>無</t>
    <rPh sb="0" eb="1">
      <t>ナシ</t>
    </rPh>
    <phoneticPr fontId="4"/>
  </si>
  <si>
    <t>上五島</t>
    <rPh sb="0" eb="3">
      <t>カミゴトウ</t>
    </rPh>
    <phoneticPr fontId="4"/>
  </si>
  <si>
    <t>航空</t>
    <rPh sb="0" eb="2">
      <t>コウクウ</t>
    </rPh>
    <phoneticPr fontId="5"/>
  </si>
  <si>
    <t>負担大人単価</t>
    <rPh sb="0" eb="2">
      <t>フタン</t>
    </rPh>
    <rPh sb="2" eb="4">
      <t>オトナ</t>
    </rPh>
    <rPh sb="4" eb="6">
      <t>タンカ</t>
    </rPh>
    <phoneticPr fontId="4"/>
  </si>
  <si>
    <t>実績</t>
    <rPh sb="0" eb="2">
      <t>ジッセキ</t>
    </rPh>
    <phoneticPr fontId="4"/>
  </si>
  <si>
    <t>C</t>
  </si>
  <si>
    <t>長崎　～　福江</t>
    <rPh sb="0" eb="2">
      <t>ナガサキ</t>
    </rPh>
    <rPh sb="5" eb="7">
      <t>フクエ</t>
    </rPh>
    <phoneticPr fontId="5"/>
  </si>
  <si>
    <t>実施
期間</t>
    <rPh sb="0" eb="2">
      <t>ジッシ</t>
    </rPh>
    <rPh sb="3" eb="5">
      <t>キカン</t>
    </rPh>
    <phoneticPr fontId="5"/>
  </si>
  <si>
    <t>～</t>
    <phoneticPr fontId="4"/>
  </si>
  <si>
    <t>負担小人単価</t>
    <rPh sb="0" eb="2">
      <t>フタン</t>
    </rPh>
    <rPh sb="2" eb="4">
      <t>ショウニン</t>
    </rPh>
    <rPh sb="4" eb="6">
      <t>タンカ</t>
    </rPh>
    <phoneticPr fontId="4"/>
  </si>
  <si>
    <t>新上五島町</t>
    <rPh sb="0" eb="4">
      <t>シンカミゴトウ</t>
    </rPh>
    <rPh sb="4" eb="5">
      <t>マチ</t>
    </rPh>
    <phoneticPr fontId="5"/>
  </si>
  <si>
    <t>D</t>
  </si>
  <si>
    <t>福岡　～　福江</t>
    <rPh sb="0" eb="2">
      <t>フクオカ</t>
    </rPh>
    <rPh sb="5" eb="7">
      <t>フクエ</t>
    </rPh>
    <phoneticPr fontId="5"/>
  </si>
  <si>
    <t>小値賀町</t>
    <rPh sb="0" eb="3">
      <t>オヂカ</t>
    </rPh>
    <rPh sb="3" eb="4">
      <t>マチ</t>
    </rPh>
    <phoneticPr fontId="5"/>
  </si>
  <si>
    <t>福岡　～　対馬</t>
    <rPh sb="0" eb="2">
      <t>フクオカ</t>
    </rPh>
    <rPh sb="5" eb="7">
      <t>ツシマ</t>
    </rPh>
    <phoneticPr fontId="5"/>
  </si>
  <si>
    <t>宇久町</t>
    <rPh sb="0" eb="2">
      <t>ウク</t>
    </rPh>
    <rPh sb="2" eb="3">
      <t>マチ</t>
    </rPh>
    <phoneticPr fontId="5"/>
  </si>
  <si>
    <t>各地　～　対馬</t>
    <rPh sb="0" eb="2">
      <t>カクチ</t>
    </rPh>
    <rPh sb="5" eb="7">
      <t>ツシマ</t>
    </rPh>
    <phoneticPr fontId="5"/>
  </si>
  <si>
    <t>各地　～　五島</t>
    <rPh sb="0" eb="2">
      <t>カクチ</t>
    </rPh>
    <rPh sb="5" eb="7">
      <t>ゴトウ</t>
    </rPh>
    <phoneticPr fontId="5"/>
  </si>
  <si>
    <t>合計</t>
    <rPh sb="0" eb="1">
      <t>ゴウ</t>
    </rPh>
    <rPh sb="1" eb="2">
      <t>ケイ</t>
    </rPh>
    <phoneticPr fontId="1"/>
  </si>
  <si>
    <t xml:space="preserve">kei </t>
    <phoneticPr fontId="4"/>
  </si>
  <si>
    <t>遺産</t>
    <rPh sb="0" eb="2">
      <t>イサン</t>
    </rPh>
    <phoneticPr fontId="4"/>
  </si>
  <si>
    <t>このシートの集計</t>
    <rPh sb="6" eb="8">
      <t>シュウケイ</t>
    </rPh>
    <phoneticPr fontId="1"/>
  </si>
  <si>
    <t>参加者</t>
    <rPh sb="0" eb="3">
      <t>サンカシャ</t>
    </rPh>
    <phoneticPr fontId="1"/>
  </si>
  <si>
    <t>延べ宿泊</t>
    <rPh sb="0" eb="1">
      <t>ノ</t>
    </rPh>
    <rPh sb="2" eb="4">
      <t>シュクハク</t>
    </rPh>
    <phoneticPr fontId="1"/>
  </si>
  <si>
    <t>販売促進費 計</t>
    <rPh sb="0" eb="2">
      <t>ハンバイ</t>
    </rPh>
    <rPh sb="2" eb="4">
      <t>ソクシン</t>
    </rPh>
    <rPh sb="4" eb="5">
      <t>ヒ</t>
    </rPh>
    <rPh sb="6" eb="7">
      <t>ケイ</t>
    </rPh>
    <phoneticPr fontId="4"/>
  </si>
  <si>
    <t>企画開発費</t>
    <rPh sb="0" eb="2">
      <t>キカク</t>
    </rPh>
    <rPh sb="2" eb="4">
      <t>カイハツ</t>
    </rPh>
    <rPh sb="4" eb="5">
      <t>ヒ</t>
    </rPh>
    <phoneticPr fontId="4"/>
  </si>
  <si>
    <t>訪問</t>
    <rPh sb="0" eb="2">
      <t>ホウモン</t>
    </rPh>
    <phoneticPr fontId="4"/>
  </si>
  <si>
    <t>水崎～加志々</t>
  </si>
  <si>
    <t>令和7年度　しま旅　助成金</t>
    <rPh sb="0" eb="2">
      <t>レイワ</t>
    </rPh>
    <rPh sb="3" eb="5">
      <t>ネンド</t>
    </rPh>
    <rPh sb="8" eb="9">
      <t>タビ</t>
    </rPh>
    <rPh sb="10" eb="12">
      <t>ジョセイ</t>
    </rPh>
    <rPh sb="12" eb="13">
      <t>キン</t>
    </rPh>
    <phoneticPr fontId="5"/>
  </si>
  <si>
    <t>算出シート</t>
    <rPh sb="0" eb="2">
      <t>サンシュツ</t>
    </rPh>
    <phoneticPr fontId="4"/>
  </si>
  <si>
    <t>シート
NO</t>
    <phoneticPr fontId="4"/>
  </si>
  <si>
    <t>本土～離島間</t>
    <phoneticPr fontId="4"/>
  </si>
  <si>
    <t>世界・日本
遺産</t>
    <rPh sb="0" eb="2">
      <t>セカイ</t>
    </rPh>
    <rPh sb="3" eb="5">
      <t>ニホン</t>
    </rPh>
    <rPh sb="6" eb="8">
      <t>イサン</t>
    </rPh>
    <phoneticPr fontId="4"/>
  </si>
  <si>
    <r>
      <t>募集型企画：団体型</t>
    </r>
    <r>
      <rPr>
        <sz val="10"/>
        <color theme="1"/>
        <rFont val="BIZ UDPゴシック"/>
        <family val="3"/>
        <charset val="128"/>
      </rPr>
      <t>（エスコート）</t>
    </r>
    <rPh sb="0" eb="2">
      <t>ボシュウ</t>
    </rPh>
    <rPh sb="2" eb="3">
      <t>ガタ</t>
    </rPh>
    <rPh sb="3" eb="5">
      <t>キカク</t>
    </rPh>
    <rPh sb="6" eb="9">
      <t>ダンタイガタ</t>
    </rPh>
    <phoneticPr fontId="5"/>
  </si>
  <si>
    <t>事務局受理</t>
    <rPh sb="0" eb="3">
      <t>ジムキョク</t>
    </rPh>
    <rPh sb="3" eb="5">
      <t>ジュリ</t>
    </rPh>
    <phoneticPr fontId="4"/>
  </si>
  <si>
    <r>
      <t>募集型企画：個人型</t>
    </r>
    <r>
      <rPr>
        <sz val="10"/>
        <color theme="1"/>
        <rFont val="BIZ UDPゴシック"/>
        <family val="3"/>
        <charset val="128"/>
      </rPr>
      <t>（フリープラン）</t>
    </r>
    <rPh sb="0" eb="2">
      <t>ボシュウ</t>
    </rPh>
    <rPh sb="2" eb="3">
      <t>ガタ</t>
    </rPh>
    <rPh sb="3" eb="5">
      <t>キカク</t>
    </rPh>
    <rPh sb="6" eb="9">
      <t>コジンガタ</t>
    </rPh>
    <phoneticPr fontId="5"/>
  </si>
  <si>
    <t>受注型企画旅行</t>
    <rPh sb="0" eb="2">
      <t>ジュチュウ</t>
    </rPh>
    <rPh sb="2" eb="3">
      <t>ガタ</t>
    </rPh>
    <rPh sb="3" eb="5">
      <t>キカク</t>
    </rPh>
    <rPh sb="5" eb="7">
      <t>リョコウ</t>
    </rPh>
    <phoneticPr fontId="5"/>
  </si>
  <si>
    <t>①　最終行程表</t>
    <rPh sb="2" eb="4">
      <t>サイシュウ</t>
    </rPh>
    <rPh sb="4" eb="7">
      <t>コウテイヒョウ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</si>
</sst>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0_ ;[Red]\-#,##0\ "/>
    <numFmt numFmtId="179" formatCode="[$-411]ggge&quot;年&quot;m&quot;月&quot;d&quot;日&quot;;@"/>
    <numFmt numFmtId="180" formatCode="[$]ggge&quot;年&quot;m&quot;月&quot;d&quot;日&quot;;@" x16r2:formatCode16="[$-ja-JP-x-gannen]ggge&quot;年&quot;m&quot;月&quot;d&quot;日&quot;;@"/>
    <numFmt numFmtId="181" formatCode="m/d;@"/>
    <numFmt numFmtId="182" formatCode="[$-411]ge\.m\.d;@"/>
  </numFmts>
  <fonts count="63">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sz val="11"/>
      <name val="BIZ UDP明朝 Medium"/>
      <family val="1"/>
      <charset val="128"/>
    </font>
    <font>
      <sz val="10"/>
      <color rgb="FFFF0000"/>
      <name val="BIZ UDP明朝 Medium"/>
      <family val="1"/>
      <charset val="128"/>
    </font>
    <font>
      <b/>
      <sz val="11"/>
      <color theme="1"/>
      <name val="BIZ UDP明朝 Medium"/>
      <family val="1"/>
      <charset val="128"/>
    </font>
    <font>
      <u/>
      <sz val="11"/>
      <color theme="10"/>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z val="11"/>
      <color theme="1"/>
      <name val="BIZ UDPゴシック"/>
      <family val="3"/>
      <charset val="128"/>
    </font>
    <font>
      <sz val="11"/>
      <color rgb="FFFF0000"/>
      <name val="BIZ UDPゴシック"/>
      <family val="3"/>
      <charset val="128"/>
    </font>
    <font>
      <sz val="11"/>
      <color theme="1"/>
      <name val="ＭＳ Ｐゴシック"/>
      <family val="2"/>
      <scheme val="minor"/>
    </font>
    <font>
      <b/>
      <sz val="11"/>
      <color theme="1"/>
      <name val="BIZ UDPゴシック"/>
      <family val="3"/>
      <charset val="128"/>
    </font>
    <font>
      <sz val="12"/>
      <color theme="1"/>
      <name val="BIZ UDPゴシック"/>
      <family val="3"/>
      <charset val="128"/>
    </font>
    <font>
      <sz val="14"/>
      <color theme="1"/>
      <name val="BIZ UDPゴシック"/>
      <family val="3"/>
      <charset val="128"/>
    </font>
    <font>
      <b/>
      <sz val="18"/>
      <color rgb="FFFF0000"/>
      <name val="BIZ UDPゴシック"/>
      <family val="3"/>
      <charset val="128"/>
    </font>
    <font>
      <sz val="10"/>
      <color theme="1"/>
      <name val="BIZ UDPゴシック"/>
      <family val="3"/>
      <charset val="128"/>
    </font>
    <font>
      <sz val="9"/>
      <color theme="1"/>
      <name val="BIZ UDPゴシック"/>
      <family val="3"/>
      <charset val="128"/>
    </font>
    <font>
      <sz val="24"/>
      <color theme="1"/>
      <name val="BIZ UDPゴシック"/>
      <family val="3"/>
      <charset val="128"/>
    </font>
    <font>
      <sz val="14"/>
      <color rgb="FFFF0000"/>
      <name val="BIZ UDPゴシック"/>
      <family val="3"/>
      <charset val="128"/>
    </font>
    <font>
      <b/>
      <sz val="10"/>
      <color rgb="FFFF0000"/>
      <name val="BIZ UDPゴシック"/>
      <family val="3"/>
      <charset val="128"/>
    </font>
    <font>
      <sz val="12"/>
      <name val="BIZ UDPゴシック"/>
      <family val="3"/>
      <charset val="128"/>
    </font>
    <font>
      <sz val="12"/>
      <color rgb="FFFF0000"/>
      <name val="BIZ UDP明朝 Medium"/>
      <family val="1"/>
      <charset val="128"/>
    </font>
    <font>
      <b/>
      <sz val="12"/>
      <name val="BIZ UDP明朝 Medium"/>
      <family val="1"/>
      <charset val="128"/>
    </font>
    <font>
      <sz val="11"/>
      <color theme="1"/>
      <name val="BIZ UD明朝 Medium"/>
      <family val="1"/>
      <charset val="128"/>
    </font>
    <font>
      <sz val="12"/>
      <name val="BIZ UDP明朝 Medium"/>
      <family val="1"/>
      <charset val="128"/>
    </font>
    <font>
      <b/>
      <sz val="14"/>
      <color theme="1"/>
      <name val="BIZ UDPゴシック"/>
      <family val="3"/>
      <charset val="128"/>
    </font>
    <font>
      <sz val="9"/>
      <color rgb="FFFF0000"/>
      <name val="BIZ UDP明朝 Medium"/>
      <family val="1"/>
      <charset val="128"/>
    </font>
    <font>
      <sz val="14"/>
      <name val="BIZ UDP明朝 Medium"/>
      <family val="1"/>
      <charset val="128"/>
    </font>
    <font>
      <sz val="11"/>
      <color theme="1"/>
      <name val="BIZ UDゴシック"/>
      <family val="3"/>
      <charset val="128"/>
    </font>
    <font>
      <b/>
      <sz val="12"/>
      <color theme="1"/>
      <name val="BIZ UDPゴシック"/>
      <family val="3"/>
      <charset val="128"/>
    </font>
    <font>
      <sz val="9"/>
      <name val="BIZ UDP明朝 Medium"/>
      <family val="1"/>
      <charset val="128"/>
    </font>
    <font>
      <sz val="11"/>
      <name val="BIZ UDゴシック"/>
      <family val="3"/>
      <charset val="128"/>
    </font>
    <font>
      <b/>
      <sz val="16"/>
      <name val="BIZ UDPゴシック"/>
      <family val="3"/>
      <charset val="128"/>
    </font>
    <font>
      <sz val="11"/>
      <name val="ＭＳ Ｐゴシック"/>
      <family val="3"/>
      <charset val="128"/>
    </font>
    <font>
      <b/>
      <sz val="16"/>
      <color theme="1"/>
      <name val="ＭＳ Ｐゴシック"/>
      <family val="3"/>
      <charset val="128"/>
      <scheme val="minor"/>
    </font>
    <font>
      <sz val="16"/>
      <name val="BIZ UDPゴシック"/>
      <family val="3"/>
      <charset val="128"/>
    </font>
    <font>
      <sz val="14"/>
      <name val="BIZ UDPゴシック"/>
      <family val="3"/>
      <charset val="128"/>
    </font>
    <font>
      <sz val="10"/>
      <name val="Avant Garde"/>
      <family val="2"/>
    </font>
    <font>
      <b/>
      <sz val="14"/>
      <name val="BIZ UDPゴシック"/>
      <family val="3"/>
      <charset val="128"/>
    </font>
    <font>
      <sz val="11"/>
      <name val="BIZ UDPゴシック"/>
      <family val="3"/>
      <charset val="128"/>
    </font>
    <font>
      <sz val="9"/>
      <name val="BIZ UDPゴシック"/>
      <family val="3"/>
      <charset val="128"/>
    </font>
    <font>
      <b/>
      <sz val="11"/>
      <color indexed="9"/>
      <name val="ＭＳ Ｐゴシック"/>
      <family val="3"/>
      <charset val="128"/>
    </font>
    <font>
      <b/>
      <sz val="11"/>
      <name val="BIZ UDPゴシック"/>
      <family val="3"/>
      <charset val="128"/>
    </font>
    <font>
      <b/>
      <sz val="18"/>
      <color theme="1"/>
      <name val="BIZ UDPゴシック"/>
      <family val="3"/>
      <charset val="128"/>
    </font>
    <font>
      <sz val="8"/>
      <color theme="1"/>
      <name val="BIZ UDPゴシック"/>
      <family val="3"/>
      <charset val="128"/>
    </font>
    <font>
      <sz val="10.5"/>
      <color theme="1"/>
      <name val="BIZ UDPゴシック"/>
      <family val="3"/>
      <charset val="128"/>
    </font>
  </fonts>
  <fills count="13">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rgb="FFCCECFF"/>
        <bgColor indexed="64"/>
      </patternFill>
    </fill>
    <fill>
      <patternFill patternType="solid">
        <fgColor theme="1" tint="0.499984740745262"/>
        <bgColor indexed="64"/>
      </patternFill>
    </fill>
    <fill>
      <patternFill patternType="solid">
        <fgColor theme="9" tint="0.79998168889431442"/>
        <bgColor indexed="64"/>
      </patternFill>
    </fill>
  </fills>
  <borders count="2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diagonal/>
    </border>
    <border>
      <left/>
      <right style="hair">
        <color auto="1"/>
      </right>
      <top/>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thin">
        <color indexed="64"/>
      </left>
      <right style="hair">
        <color auto="1"/>
      </right>
      <top style="hair">
        <color auto="1"/>
      </top>
      <bottom style="hair">
        <color auto="1"/>
      </bottom>
      <diagonal/>
    </border>
    <border>
      <left/>
      <right style="medium">
        <color indexed="64"/>
      </right>
      <top style="medium">
        <color indexed="64"/>
      </top>
      <bottom style="medium">
        <color indexed="64"/>
      </bottom>
      <diagonal/>
    </border>
    <border>
      <left style="thin">
        <color auto="1"/>
      </left>
      <right style="hair">
        <color auto="1"/>
      </right>
      <top style="hair">
        <color auto="1"/>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style="hair">
        <color auto="1"/>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thin">
        <color indexed="64"/>
      </right>
      <top/>
      <bottom style="hair">
        <color indexed="64"/>
      </bottom>
      <diagonal/>
    </border>
    <border>
      <left style="hair">
        <color auto="1"/>
      </left>
      <right/>
      <top style="hair">
        <color auto="1"/>
      </top>
      <bottom style="thin">
        <color auto="1"/>
      </bottom>
      <diagonal/>
    </border>
    <border>
      <left style="thin">
        <color auto="1"/>
      </left>
      <right/>
      <top/>
      <bottom style="hair">
        <color auto="1"/>
      </bottom>
      <diagonal/>
    </border>
    <border>
      <left/>
      <right style="hair">
        <color indexed="64"/>
      </right>
      <top style="hair">
        <color indexed="64"/>
      </top>
      <bottom style="hair">
        <color indexed="64"/>
      </bottom>
      <diagonal/>
    </border>
    <border>
      <left style="hair">
        <color auto="1"/>
      </left>
      <right/>
      <top style="thin">
        <color auto="1"/>
      </top>
      <bottom style="hair">
        <color auto="1"/>
      </bottom>
      <diagonal/>
    </border>
    <border>
      <left style="thin">
        <color indexed="64"/>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medium">
        <color indexed="64"/>
      </bottom>
      <diagonal/>
    </border>
    <border>
      <left style="thin">
        <color auto="1"/>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top/>
      <bottom/>
      <diagonal/>
    </border>
    <border>
      <left style="medium">
        <color indexed="64"/>
      </left>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style="medium">
        <color auto="1"/>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auto="1"/>
      </left>
      <right/>
      <top style="medium">
        <color auto="1"/>
      </top>
      <bottom style="thin">
        <color indexed="64"/>
      </bottom>
      <diagonal/>
    </border>
    <border>
      <left style="medium">
        <color indexed="64"/>
      </left>
      <right style="hair">
        <color auto="1"/>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indexed="64"/>
      </top>
      <bottom style="hair">
        <color auto="1"/>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auto="1"/>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thin">
        <color indexed="64"/>
      </right>
      <top style="thin">
        <color indexed="64"/>
      </top>
      <bottom style="thin">
        <color indexed="64"/>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hair">
        <color auto="1"/>
      </left>
      <right style="medium">
        <color auto="1"/>
      </right>
      <top style="hair">
        <color auto="1"/>
      </top>
      <bottom style="medium">
        <color auto="1"/>
      </bottom>
      <diagonal/>
    </border>
    <border>
      <left style="hair">
        <color auto="1"/>
      </left>
      <right style="thin">
        <color auto="1"/>
      </right>
      <top style="thin">
        <color auto="1"/>
      </top>
      <bottom style="hair">
        <color auto="1"/>
      </bottom>
      <diagonal/>
    </border>
    <border>
      <left style="hair">
        <color indexed="64"/>
      </left>
      <right style="thin">
        <color indexed="64"/>
      </right>
      <top style="hair">
        <color indexed="64"/>
      </top>
      <bottom style="thin">
        <color indexed="64"/>
      </bottom>
      <diagonal/>
    </border>
    <border>
      <left/>
      <right style="medium">
        <color indexed="64"/>
      </right>
      <top/>
      <bottom/>
      <diagonal/>
    </border>
    <border>
      <left/>
      <right style="hair">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hair">
        <color indexed="64"/>
      </right>
      <top/>
      <bottom style="medium">
        <color indexed="64"/>
      </bottom>
      <diagonal/>
    </border>
    <border>
      <left style="hair">
        <color indexed="64"/>
      </left>
      <right/>
      <top/>
      <bottom style="medium">
        <color indexed="64"/>
      </bottom>
      <diagonal/>
    </border>
    <border>
      <left/>
      <right style="thin">
        <color auto="1"/>
      </right>
      <top/>
      <bottom style="medium">
        <color indexed="64"/>
      </bottom>
      <diagonal/>
    </border>
    <border>
      <left style="thin">
        <color indexed="64"/>
      </left>
      <right/>
      <top/>
      <bottom style="medium">
        <color indexed="64"/>
      </bottom>
      <diagonal/>
    </border>
    <border>
      <left style="hair">
        <color auto="1"/>
      </left>
      <right style="medium">
        <color auto="1"/>
      </right>
      <top/>
      <bottom style="medium">
        <color auto="1"/>
      </bottom>
      <diagonal/>
    </border>
    <border>
      <left style="thin">
        <color indexed="64"/>
      </left>
      <right/>
      <top style="medium">
        <color indexed="64"/>
      </top>
      <bottom style="thin">
        <color indexed="64"/>
      </bottom>
      <diagonal/>
    </border>
    <border>
      <left style="thin">
        <color indexed="64"/>
      </left>
      <right style="hair">
        <color auto="1"/>
      </right>
      <top style="medium">
        <color auto="1"/>
      </top>
      <bottom style="hair">
        <color auto="1"/>
      </bottom>
      <diagonal/>
    </border>
    <border>
      <left style="hair">
        <color indexed="64"/>
      </left>
      <right style="thin">
        <color indexed="64"/>
      </right>
      <top style="medium">
        <color indexed="64"/>
      </top>
      <bottom style="hair">
        <color indexed="64"/>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style="thin">
        <color indexed="64"/>
      </left>
      <right style="hair">
        <color auto="1"/>
      </right>
      <top style="thin">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auto="1"/>
      </right>
      <top style="hair">
        <color indexed="64"/>
      </top>
      <bottom style="double">
        <color indexed="64"/>
      </bottom>
      <diagonal/>
    </border>
    <border>
      <left/>
      <right style="medium">
        <color indexed="64"/>
      </right>
      <top/>
      <bottom style="double">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style="hair">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hair">
        <color indexed="64"/>
      </top>
      <bottom/>
      <diagonal/>
    </border>
    <border>
      <left style="hair">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auto="1"/>
      </left>
      <right/>
      <top/>
      <bottom style="hair">
        <color indexed="64"/>
      </bottom>
      <diagonal/>
    </border>
    <border>
      <left/>
      <right style="medium">
        <color indexed="64"/>
      </right>
      <top/>
      <bottom style="hair">
        <color indexed="64"/>
      </bottom>
      <diagonal/>
    </border>
    <border>
      <left style="medium">
        <color indexed="64"/>
      </left>
      <right/>
      <top/>
      <bottom style="thin">
        <color indexed="64"/>
      </bottom>
      <diagonal/>
    </border>
    <border>
      <left style="thin">
        <color indexed="64"/>
      </left>
      <right/>
      <top style="hair">
        <color indexed="64"/>
      </top>
      <bottom/>
      <diagonal/>
    </border>
    <border>
      <left/>
      <right style="medium">
        <color indexed="64"/>
      </right>
      <top style="thin">
        <color indexed="64"/>
      </top>
      <bottom/>
      <diagonal/>
    </border>
    <border>
      <left style="medium">
        <color indexed="64"/>
      </left>
      <right/>
      <top/>
      <bottom style="dashed">
        <color indexed="64"/>
      </bottom>
      <diagonal/>
    </border>
    <border>
      <left style="medium">
        <color indexed="64"/>
      </left>
      <right/>
      <top style="thin">
        <color indexed="64"/>
      </top>
      <bottom/>
      <diagonal/>
    </border>
    <border>
      <left style="thin">
        <color indexed="64"/>
      </left>
      <right style="hair">
        <color indexed="64"/>
      </right>
      <top style="hair">
        <color indexed="64"/>
      </top>
      <bottom/>
      <diagonal/>
    </border>
    <border>
      <left style="thin">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style="hair">
        <color auto="1"/>
      </right>
      <top style="medium">
        <color auto="1"/>
      </top>
      <bottom/>
      <diagonal/>
    </border>
    <border>
      <left style="medium">
        <color indexed="64"/>
      </left>
      <right style="medium">
        <color indexed="64"/>
      </right>
      <top/>
      <bottom style="hair">
        <color indexed="64"/>
      </bottom>
      <diagonal/>
    </border>
    <border>
      <left style="medium">
        <color indexed="64"/>
      </left>
      <right style="hair">
        <color indexed="64"/>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style="medium">
        <color auto="1"/>
      </left>
      <right style="hair">
        <color auto="1"/>
      </right>
      <top style="medium">
        <color auto="1"/>
      </top>
      <bottom style="thin">
        <color indexed="64"/>
      </bottom>
      <diagonal/>
    </border>
    <border>
      <left style="hair">
        <color auto="1"/>
      </left>
      <right style="hair">
        <color auto="1"/>
      </right>
      <top style="medium">
        <color auto="1"/>
      </top>
      <bottom style="thin">
        <color indexed="64"/>
      </bottom>
      <diagonal/>
    </border>
    <border>
      <left style="hair">
        <color auto="1"/>
      </left>
      <right/>
      <top style="medium">
        <color auto="1"/>
      </top>
      <bottom style="thin">
        <color indexed="64"/>
      </bottom>
      <diagonal/>
    </border>
    <border>
      <left style="hair">
        <color auto="1"/>
      </left>
      <right style="medium">
        <color indexed="64"/>
      </right>
      <top style="medium">
        <color auto="1"/>
      </top>
      <bottom style="thin">
        <color indexed="64"/>
      </bottom>
      <diagonal/>
    </border>
    <border>
      <left/>
      <right style="hair">
        <color auto="1"/>
      </right>
      <top style="medium">
        <color auto="1"/>
      </top>
      <bottom style="thin">
        <color indexed="64"/>
      </bottom>
      <diagonal/>
    </border>
    <border>
      <left style="medium">
        <color auto="1"/>
      </left>
      <right style="hair">
        <color auto="1"/>
      </right>
      <top/>
      <bottom style="medium">
        <color auto="1"/>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auto="1"/>
      </left>
      <right style="thin">
        <color auto="1"/>
      </right>
      <top style="double">
        <color indexed="64"/>
      </top>
      <bottom style="hair">
        <color indexed="64"/>
      </bottom>
      <diagonal/>
    </border>
    <border>
      <left/>
      <right style="thin">
        <color auto="1"/>
      </right>
      <top style="thin">
        <color indexed="64"/>
      </top>
      <bottom style="hair">
        <color indexed="64"/>
      </bottom>
      <diagonal/>
    </border>
    <border>
      <left style="thin">
        <color indexed="64"/>
      </left>
      <right style="medium">
        <color indexed="64"/>
      </right>
      <top/>
      <bottom style="hair">
        <color indexed="64"/>
      </bottom>
      <diagonal/>
    </border>
  </borders>
  <cellStyleXfs count="11">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0" fontId="27" fillId="0" borderId="0"/>
    <xf numFmtId="0" fontId="6" fillId="0" borderId="0">
      <alignment vertical="center"/>
    </xf>
    <xf numFmtId="38" fontId="6" fillId="0" borderId="0" applyFont="0" applyFill="0" applyBorder="0" applyAlignment="0" applyProtection="0">
      <alignment vertical="center"/>
    </xf>
    <xf numFmtId="38" fontId="50" fillId="0" borderId="0" applyFont="0" applyFill="0" applyBorder="0" applyAlignment="0" applyProtection="0">
      <alignment vertical="center"/>
    </xf>
    <xf numFmtId="0" fontId="50" fillId="0" borderId="0">
      <alignment vertical="center"/>
    </xf>
    <xf numFmtId="9" fontId="3" fillId="0" borderId="0" applyFont="0" applyFill="0" applyBorder="0" applyAlignment="0" applyProtection="0">
      <alignment vertical="center"/>
    </xf>
  </cellStyleXfs>
  <cellXfs count="1199">
    <xf numFmtId="0" fontId="0" fillId="0" borderId="0" xfId="0">
      <alignment vertical="center"/>
    </xf>
    <xf numFmtId="0" fontId="9" fillId="0" borderId="0" xfId="0" applyFont="1" applyAlignment="1">
      <alignment vertical="center" shrinkToFit="1"/>
    </xf>
    <xf numFmtId="0" fontId="9" fillId="0" borderId="0" xfId="0" applyFont="1" applyAlignment="1">
      <alignment horizontal="left" vertical="center" indent="1"/>
    </xf>
    <xf numFmtId="0" fontId="9" fillId="0" borderId="0" xfId="0" applyFont="1">
      <alignment vertical="center"/>
    </xf>
    <xf numFmtId="0" fontId="9" fillId="0" borderId="0" xfId="0" applyFont="1" applyAlignment="1">
      <alignment horizontal="left" vertical="center" indent="1" shrinkToFit="1"/>
    </xf>
    <xf numFmtId="0" fontId="12" fillId="0" borderId="0" xfId="0" applyFont="1" applyAlignment="1">
      <alignment horizontal="left" vertical="center" indent="1" shrinkToFit="1"/>
    </xf>
    <xf numFmtId="0" fontId="13" fillId="0" borderId="0" xfId="0" applyFont="1" applyAlignment="1">
      <alignment horizontal="left" vertical="center" indent="1" shrinkToFit="1"/>
    </xf>
    <xf numFmtId="0" fontId="9" fillId="2" borderId="0" xfId="0" applyFont="1" applyFill="1">
      <alignment vertical="center"/>
    </xf>
    <xf numFmtId="0" fontId="9" fillId="2" borderId="0" xfId="0" applyFont="1" applyFill="1" applyAlignment="1">
      <alignment horizontal="left" vertical="center"/>
    </xf>
    <xf numFmtId="179" fontId="9" fillId="2" borderId="0" xfId="0" applyNumberFormat="1" applyFont="1" applyFill="1" applyAlignment="1">
      <alignment horizontal="center" vertical="center"/>
    </xf>
    <xf numFmtId="0" fontId="10" fillId="2" borderId="0" xfId="0" applyFont="1" applyFill="1" applyAlignment="1">
      <alignment horizontal="left" vertical="center"/>
    </xf>
    <xf numFmtId="0" fontId="13" fillId="0" borderId="0" xfId="0" applyFont="1" applyAlignment="1">
      <alignment horizontal="distributed" vertical="center"/>
    </xf>
    <xf numFmtId="0" fontId="9" fillId="2" borderId="0" xfId="0" applyFont="1" applyFill="1" applyAlignment="1">
      <alignment horizontal="center" vertical="center"/>
    </xf>
    <xf numFmtId="0" fontId="9" fillId="4" borderId="0" xfId="0" applyFont="1" applyFill="1" applyAlignment="1">
      <alignment horizontal="left" vertical="center" indent="1" shrinkToFit="1"/>
    </xf>
    <xf numFmtId="0" fontId="9" fillId="4" borderId="0" xfId="0" applyFont="1" applyFill="1" applyAlignment="1">
      <alignment vertical="center" shrinkToFit="1"/>
    </xf>
    <xf numFmtId="0" fontId="15" fillId="2" borderId="0" xfId="0" applyFont="1" applyFill="1">
      <alignment vertical="center"/>
    </xf>
    <xf numFmtId="0" fontId="16" fillId="2" borderId="0" xfId="0" applyFont="1" applyFill="1">
      <alignment vertical="center"/>
    </xf>
    <xf numFmtId="0" fontId="10" fillId="2" borderId="0" xfId="0" applyFont="1" applyFill="1" applyAlignment="1">
      <alignment horizontal="center" vertical="center"/>
    </xf>
    <xf numFmtId="0" fontId="9" fillId="2" borderId="0" xfId="0" applyFont="1" applyFill="1" applyAlignment="1">
      <alignment vertical="center" shrinkToFit="1"/>
    </xf>
    <xf numFmtId="0" fontId="10" fillId="2" borderId="0" xfId="0" applyFont="1" applyFill="1">
      <alignment vertical="center"/>
    </xf>
    <xf numFmtId="0" fontId="18" fillId="2" borderId="0" xfId="0" applyFont="1" applyFill="1">
      <alignment vertical="center"/>
    </xf>
    <xf numFmtId="0" fontId="9" fillId="2" borderId="0" xfId="0" applyFont="1" applyFill="1" applyAlignment="1">
      <alignment horizontal="right" vertical="center"/>
    </xf>
    <xf numFmtId="0" fontId="20" fillId="2" borderId="0" xfId="1" applyFont="1" applyFill="1" applyBorder="1" applyAlignment="1">
      <alignment vertical="center" shrinkToFit="1"/>
    </xf>
    <xf numFmtId="0" fontId="9" fillId="2" borderId="0" xfId="0" applyFont="1" applyFill="1" applyAlignment="1"/>
    <xf numFmtId="0" fontId="13" fillId="0" borderId="0" xfId="0" applyFont="1" applyAlignment="1">
      <alignment vertical="center" shrinkToFit="1"/>
    </xf>
    <xf numFmtId="179" fontId="10" fillId="2" borderId="0" xfId="0" applyNumberFormat="1" applyFont="1" applyFill="1">
      <alignment vertical="center"/>
    </xf>
    <xf numFmtId="0" fontId="9" fillId="2" borderId="13" xfId="0" applyFont="1" applyFill="1" applyBorder="1" applyAlignment="1">
      <alignment horizontal="center" vertical="center"/>
    </xf>
    <xf numFmtId="0" fontId="14" fillId="2" borderId="0" xfId="0" applyFont="1" applyFill="1">
      <alignment vertical="center"/>
    </xf>
    <xf numFmtId="179" fontId="9" fillId="2" borderId="0" xfId="0" applyNumberFormat="1" applyFont="1" applyFill="1">
      <alignment vertical="center"/>
    </xf>
    <xf numFmtId="0" fontId="10" fillId="2" borderId="13" xfId="0" applyFont="1" applyFill="1" applyBorder="1">
      <alignment vertical="center"/>
    </xf>
    <xf numFmtId="0" fontId="15" fillId="2" borderId="0" xfId="2" applyFont="1" applyFill="1">
      <alignment vertical="center"/>
    </xf>
    <xf numFmtId="0" fontId="13" fillId="2" borderId="0" xfId="0" applyFont="1" applyFill="1" applyAlignment="1">
      <alignment horizontal="distributed" vertical="center"/>
    </xf>
    <xf numFmtId="0" fontId="9" fillId="2" borderId="32" xfId="0" applyFont="1" applyFill="1" applyBorder="1">
      <alignment vertical="center"/>
    </xf>
    <xf numFmtId="0" fontId="15" fillId="2" borderId="33" xfId="2" applyFont="1" applyFill="1" applyBorder="1">
      <alignment vertical="center"/>
    </xf>
    <xf numFmtId="0" fontId="25" fillId="0" borderId="0" xfId="0" applyFont="1">
      <alignment vertical="center"/>
    </xf>
    <xf numFmtId="0" fontId="25" fillId="0" borderId="0" xfId="0" applyFont="1" applyAlignment="1">
      <alignment horizontal="center" vertical="center"/>
    </xf>
    <xf numFmtId="0" fontId="25" fillId="2" borderId="0" xfId="0" applyFont="1" applyFill="1">
      <alignment vertical="center"/>
    </xf>
    <xf numFmtId="0" fontId="25" fillId="0" borderId="0" xfId="0" applyFont="1" applyAlignment="1">
      <alignment vertical="center" shrinkToFit="1"/>
    </xf>
    <xf numFmtId="0" fontId="33" fillId="0" borderId="0" xfId="0" applyFont="1" applyAlignment="1">
      <alignment vertical="center" shrinkToFit="1"/>
    </xf>
    <xf numFmtId="0" fontId="33" fillId="0" borderId="0" xfId="0" applyFont="1">
      <alignment vertical="center"/>
    </xf>
    <xf numFmtId="0" fontId="29" fillId="0" borderId="0" xfId="0" applyFont="1" applyAlignment="1">
      <alignment horizontal="centerContinuous" vertical="center" shrinkToFit="1"/>
    </xf>
    <xf numFmtId="0" fontId="25" fillId="0" borderId="0" xfId="0" applyFont="1" applyAlignment="1">
      <alignment horizontal="centerContinuous" vertical="center"/>
    </xf>
    <xf numFmtId="0" fontId="32" fillId="0" borderId="0" xfId="0" applyFont="1" applyAlignment="1">
      <alignment horizontal="center" vertical="center" shrinkToFit="1"/>
    </xf>
    <xf numFmtId="38" fontId="32" fillId="2" borderId="0" xfId="3" applyFont="1" applyFill="1" applyBorder="1" applyAlignment="1">
      <alignment vertical="center" shrinkToFit="1"/>
    </xf>
    <xf numFmtId="38" fontId="32" fillId="2" borderId="0" xfId="3" applyFont="1" applyFill="1" applyBorder="1" applyAlignment="1">
      <alignment horizontal="right" vertical="center" shrinkToFit="1"/>
    </xf>
    <xf numFmtId="38" fontId="32" fillId="0" borderId="0" xfId="3" applyFont="1" applyBorder="1" applyAlignment="1">
      <alignment horizontal="right" vertical="center" shrinkToFit="1"/>
    </xf>
    <xf numFmtId="178" fontId="32" fillId="0" borderId="0" xfId="0" applyNumberFormat="1" applyFont="1" applyAlignment="1">
      <alignment horizontal="right" vertical="center" shrinkToFit="1"/>
    </xf>
    <xf numFmtId="0" fontId="10" fillId="2" borderId="0" xfId="0" applyFont="1" applyFill="1" applyAlignment="1">
      <alignment horizontal="left" vertical="center" indent="1"/>
    </xf>
    <xf numFmtId="0" fontId="10" fillId="0" borderId="0" xfId="0" applyFont="1" applyAlignment="1">
      <alignment horizontal="left" vertical="center" indent="1"/>
    </xf>
    <xf numFmtId="0" fontId="25" fillId="0" borderId="0" xfId="0" applyFont="1" applyAlignment="1">
      <alignment horizontal="left" vertical="center" indent="1"/>
    </xf>
    <xf numFmtId="49" fontId="34" fillId="0" borderId="0" xfId="0" applyNumberFormat="1" applyFont="1" applyAlignment="1">
      <alignment horizontal="center" vertical="center"/>
    </xf>
    <xf numFmtId="0" fontId="35" fillId="0" borderId="0" xfId="0" applyFont="1" applyAlignment="1">
      <alignment horizontal="center" vertical="center"/>
    </xf>
    <xf numFmtId="0" fontId="30" fillId="0" borderId="0" xfId="0" applyFont="1">
      <alignment vertical="center"/>
    </xf>
    <xf numFmtId="0" fontId="32" fillId="0" borderId="0" xfId="0" applyFont="1" applyAlignment="1">
      <alignment vertical="center" shrinkToFit="1"/>
    </xf>
    <xf numFmtId="0" fontId="32" fillId="0" borderId="0" xfId="0" applyFont="1" applyAlignment="1">
      <alignment horizontal="left" vertical="center" indent="1"/>
    </xf>
    <xf numFmtId="0" fontId="25" fillId="0" borderId="0" xfId="0" applyFont="1" applyAlignment="1">
      <alignment horizontal="center" vertical="center" shrinkToFit="1"/>
    </xf>
    <xf numFmtId="0" fontId="33" fillId="0" borderId="0" xfId="0" applyFont="1" applyAlignment="1">
      <alignment horizontal="center" vertical="center"/>
    </xf>
    <xf numFmtId="0" fontId="32" fillId="0" borderId="0" xfId="0" applyFont="1" applyAlignment="1">
      <alignment vertical="center" wrapText="1"/>
    </xf>
    <xf numFmtId="0" fontId="32" fillId="0" borderId="0" xfId="0" applyFont="1" applyAlignment="1">
      <alignment horizontal="center" vertical="center"/>
    </xf>
    <xf numFmtId="0" fontId="29" fillId="0" borderId="0" xfId="0" applyFont="1">
      <alignment vertical="center"/>
    </xf>
    <xf numFmtId="38" fontId="29" fillId="0" borderId="0" xfId="4" applyFont="1" applyFill="1" applyBorder="1" applyAlignment="1">
      <alignment horizontal="right" vertical="center" shrinkToFit="1"/>
    </xf>
    <xf numFmtId="38" fontId="36" fillId="0" borderId="0" xfId="4" applyFont="1" applyFill="1" applyBorder="1" applyAlignment="1">
      <alignment horizontal="right" vertical="center" shrinkToFit="1"/>
    </xf>
    <xf numFmtId="38" fontId="32" fillId="0" borderId="0" xfId="4" applyFont="1" applyFill="1" applyBorder="1" applyAlignment="1">
      <alignment horizontal="right" vertical="center" shrinkToFit="1"/>
    </xf>
    <xf numFmtId="0" fontId="32" fillId="0" borderId="0" xfId="0" applyFont="1" applyAlignment="1">
      <alignment horizontal="right" vertical="center"/>
    </xf>
    <xf numFmtId="0" fontId="32" fillId="0" borderId="0" xfId="0" applyFont="1">
      <alignment vertical="center"/>
    </xf>
    <xf numFmtId="178" fontId="29" fillId="0" borderId="0" xfId="0" applyNumberFormat="1" applyFont="1" applyAlignment="1">
      <alignment horizontal="right" vertical="center" shrinkToFit="1"/>
    </xf>
    <xf numFmtId="178" fontId="37" fillId="0" borderId="0" xfId="0" applyNumberFormat="1" applyFont="1" applyAlignment="1">
      <alignment horizontal="right" vertical="center" shrinkToFit="1"/>
    </xf>
    <xf numFmtId="0" fontId="32" fillId="0" borderId="0" xfId="0" applyFont="1" applyAlignment="1">
      <alignment horizontal="center" vertical="center" wrapText="1"/>
    </xf>
    <xf numFmtId="0" fontId="29" fillId="0" borderId="0" xfId="0" applyFont="1" applyAlignment="1">
      <alignment horizontal="center" vertical="center"/>
    </xf>
    <xf numFmtId="0" fontId="26" fillId="0" borderId="0" xfId="0" applyFont="1">
      <alignment vertical="center"/>
    </xf>
    <xf numFmtId="0" fontId="10" fillId="2" borderId="7" xfId="0" applyFont="1" applyFill="1" applyBorder="1" applyAlignment="1">
      <alignment horizontal="left" vertical="center" indent="1"/>
    </xf>
    <xf numFmtId="0" fontId="13" fillId="2" borderId="0" xfId="0" applyFont="1" applyFill="1" applyAlignment="1">
      <alignment horizontal="right" vertical="center"/>
    </xf>
    <xf numFmtId="0" fontId="10" fillId="2" borderId="0" xfId="2" applyFont="1" applyFill="1">
      <alignment vertical="center"/>
    </xf>
    <xf numFmtId="0" fontId="38" fillId="2" borderId="0" xfId="2" applyFont="1" applyFill="1">
      <alignment vertical="center"/>
    </xf>
    <xf numFmtId="0" fontId="10" fillId="2" borderId="34" xfId="0" applyFont="1" applyFill="1" applyBorder="1">
      <alignment vertical="center"/>
    </xf>
    <xf numFmtId="0" fontId="10" fillId="2" borderId="33" xfId="2" applyFont="1" applyFill="1" applyBorder="1">
      <alignment vertical="center"/>
    </xf>
    <xf numFmtId="0" fontId="10" fillId="4" borderId="1" xfId="2" applyFont="1" applyFill="1" applyBorder="1">
      <alignment vertical="center"/>
    </xf>
    <xf numFmtId="179" fontId="10" fillId="0" borderId="6" xfId="2" applyNumberFormat="1" applyFont="1" applyBorder="1" applyAlignment="1">
      <alignment horizontal="left" vertical="center" indent="1"/>
    </xf>
    <xf numFmtId="179" fontId="10" fillId="0" borderId="8" xfId="2" applyNumberFormat="1" applyFont="1" applyBorder="1" applyAlignment="1">
      <alignment horizontal="left" vertical="center" indent="1"/>
    </xf>
    <xf numFmtId="0" fontId="10" fillId="0" borderId="6" xfId="2" applyFont="1" applyBorder="1" applyAlignment="1">
      <alignment horizontal="left" vertical="center" indent="1"/>
    </xf>
    <xf numFmtId="0" fontId="10" fillId="2" borderId="7" xfId="2" applyFont="1" applyFill="1" applyBorder="1" applyAlignment="1">
      <alignment horizontal="left" vertical="center" indent="1"/>
    </xf>
    <xf numFmtId="0" fontId="10" fillId="2" borderId="7" xfId="2" applyFont="1" applyFill="1" applyBorder="1">
      <alignment vertical="center"/>
    </xf>
    <xf numFmtId="0" fontId="10" fillId="2" borderId="8" xfId="2" applyFont="1" applyFill="1" applyBorder="1">
      <alignment vertical="center"/>
    </xf>
    <xf numFmtId="0" fontId="10" fillId="2" borderId="6" xfId="2" applyFont="1" applyFill="1" applyBorder="1" applyAlignment="1">
      <alignment horizontal="left" vertical="center" indent="1"/>
    </xf>
    <xf numFmtId="0" fontId="10" fillId="2" borderId="7" xfId="0" applyFont="1" applyFill="1" applyBorder="1">
      <alignment vertical="center"/>
    </xf>
    <xf numFmtId="0" fontId="10" fillId="2" borderId="8" xfId="0" applyFont="1" applyFill="1" applyBorder="1">
      <alignment vertical="center"/>
    </xf>
    <xf numFmtId="0" fontId="10" fillId="2" borderId="6" xfId="0" applyFont="1" applyFill="1" applyBorder="1" applyAlignment="1">
      <alignment horizontal="left" vertical="center" indent="1"/>
    </xf>
    <xf numFmtId="0" fontId="10" fillId="0" borderId="0" xfId="2" applyFont="1">
      <alignment vertical="center"/>
    </xf>
    <xf numFmtId="0" fontId="10" fillId="0" borderId="0" xfId="2" applyFont="1" applyAlignment="1">
      <alignment horizontal="left" vertical="center" indent="1"/>
    </xf>
    <xf numFmtId="0" fontId="10" fillId="2" borderId="0" xfId="2" applyFont="1" applyFill="1" applyAlignment="1">
      <alignment horizontal="left" vertical="center" indent="1"/>
    </xf>
    <xf numFmtId="0" fontId="10" fillId="4" borderId="40" xfId="2" applyFont="1" applyFill="1" applyBorder="1" applyAlignment="1">
      <alignment vertical="center" shrinkToFit="1"/>
    </xf>
    <xf numFmtId="0" fontId="10" fillId="0" borderId="42" xfId="2" applyFont="1" applyBorder="1" applyAlignment="1">
      <alignment horizontal="left" vertical="center" indent="1"/>
    </xf>
    <xf numFmtId="0" fontId="10" fillId="2" borderId="39" xfId="2" applyFont="1" applyFill="1" applyBorder="1" applyAlignment="1">
      <alignment horizontal="left" vertical="center" indent="1"/>
    </xf>
    <xf numFmtId="0" fontId="10" fillId="2" borderId="39" xfId="0" applyFont="1" applyFill="1" applyBorder="1">
      <alignment vertical="center"/>
    </xf>
    <xf numFmtId="0" fontId="10" fillId="2" borderId="23" xfId="0" applyFont="1" applyFill="1" applyBorder="1">
      <alignment vertical="center"/>
    </xf>
    <xf numFmtId="0" fontId="10" fillId="4" borderId="40" xfId="2" applyFont="1" applyFill="1" applyBorder="1">
      <alignment vertical="center"/>
    </xf>
    <xf numFmtId="0" fontId="10" fillId="2" borderId="35" xfId="2" applyFont="1" applyFill="1" applyBorder="1">
      <alignment vertical="center"/>
    </xf>
    <xf numFmtId="0" fontId="10" fillId="2" borderId="36" xfId="2" applyFont="1" applyFill="1" applyBorder="1">
      <alignment vertical="center"/>
    </xf>
    <xf numFmtId="0" fontId="10" fillId="2" borderId="36" xfId="0" applyFont="1" applyFill="1" applyBorder="1">
      <alignment vertical="center"/>
    </xf>
    <xf numFmtId="0" fontId="10" fillId="2" borderId="37" xfId="0" applyFont="1" applyFill="1" applyBorder="1">
      <alignment vertical="center"/>
    </xf>
    <xf numFmtId="0" fontId="10" fillId="2" borderId="29" xfId="2" applyFont="1" applyFill="1" applyBorder="1">
      <alignment vertical="center"/>
    </xf>
    <xf numFmtId="0" fontId="10" fillId="2" borderId="29" xfId="0" applyFont="1" applyFill="1" applyBorder="1">
      <alignment vertical="center"/>
    </xf>
    <xf numFmtId="0" fontId="10" fillId="2" borderId="0" xfId="2" applyFont="1" applyFill="1" applyAlignment="1">
      <alignment vertical="center" wrapText="1"/>
    </xf>
    <xf numFmtId="0" fontId="10" fillId="2" borderId="0" xfId="2" applyFont="1" applyFill="1" applyAlignment="1">
      <alignment horizontal="center" vertical="center" wrapText="1"/>
    </xf>
    <xf numFmtId="0" fontId="10" fillId="4" borderId="1" xfId="2" applyFont="1" applyFill="1" applyBorder="1" applyAlignment="1">
      <alignment vertical="center" shrinkToFit="1"/>
    </xf>
    <xf numFmtId="0" fontId="9" fillId="2" borderId="0" xfId="6" applyFont="1" applyFill="1">
      <alignment vertical="center"/>
    </xf>
    <xf numFmtId="0" fontId="21" fillId="2" borderId="0" xfId="6" applyFont="1" applyFill="1" applyAlignment="1">
      <alignment horizontal="center" vertical="center"/>
    </xf>
    <xf numFmtId="0" fontId="9" fillId="2" borderId="0" xfId="6" applyFont="1" applyFill="1" applyAlignment="1">
      <alignment horizontal="left" indent="1" shrinkToFit="1"/>
    </xf>
    <xf numFmtId="0" fontId="23" fillId="2" borderId="0" xfId="6" applyFont="1" applyFill="1">
      <alignment vertical="center"/>
    </xf>
    <xf numFmtId="0" fontId="17" fillId="2" borderId="0" xfId="0" applyFont="1" applyFill="1" applyAlignment="1">
      <alignment horizontal="left" vertical="center"/>
    </xf>
    <xf numFmtId="180" fontId="9" fillId="2" borderId="0" xfId="0" applyNumberFormat="1" applyFont="1" applyFill="1" applyAlignment="1">
      <alignment horizontal="center" vertical="center"/>
    </xf>
    <xf numFmtId="0" fontId="13" fillId="2" borderId="0" xfId="6" applyFont="1" applyFill="1" applyAlignment="1">
      <alignment horizontal="right"/>
    </xf>
    <xf numFmtId="38" fontId="9" fillId="2" borderId="0" xfId="3" applyFont="1" applyFill="1">
      <alignment vertical="center"/>
    </xf>
    <xf numFmtId="38" fontId="9" fillId="2" borderId="0" xfId="3" applyFont="1" applyFill="1" applyAlignment="1">
      <alignment shrinkToFit="1"/>
    </xf>
    <xf numFmtId="38" fontId="9" fillId="2" borderId="0" xfId="3" applyFont="1" applyFill="1" applyAlignment="1">
      <alignment vertical="center"/>
    </xf>
    <xf numFmtId="0" fontId="13" fillId="2" borderId="0" xfId="0" applyFont="1" applyFill="1" applyAlignment="1">
      <alignment shrinkToFit="1"/>
    </xf>
    <xf numFmtId="0" fontId="13" fillId="2" borderId="0" xfId="0" applyFont="1" applyFill="1" applyAlignment="1">
      <alignment horizontal="right"/>
    </xf>
    <xf numFmtId="0" fontId="13" fillId="2" borderId="0" xfId="6" applyFont="1" applyFill="1" applyAlignment="1">
      <alignment horizontal="center" vertical="center" wrapText="1" shrinkToFit="1"/>
    </xf>
    <xf numFmtId="0" fontId="9" fillId="2" borderId="0" xfId="6" applyFont="1" applyFill="1" applyAlignment="1">
      <alignment horizontal="center" vertical="center" wrapText="1"/>
    </xf>
    <xf numFmtId="176" fontId="40" fillId="2" borderId="0" xfId="6" applyNumberFormat="1" applyFont="1" applyFill="1" applyAlignment="1">
      <alignment horizontal="center" vertical="center" shrinkToFit="1"/>
    </xf>
    <xf numFmtId="176" fontId="40" fillId="2" borderId="0" xfId="6" applyNumberFormat="1" applyFont="1" applyFill="1" applyAlignment="1">
      <alignment horizontal="right" vertical="center" shrinkToFit="1"/>
    </xf>
    <xf numFmtId="0" fontId="9" fillId="2" borderId="0" xfId="6" applyFont="1" applyFill="1" applyAlignment="1">
      <alignment horizontal="center" vertical="center"/>
    </xf>
    <xf numFmtId="0" fontId="31" fillId="0" borderId="0" xfId="0" applyFont="1" applyAlignment="1">
      <alignment horizontal="center" vertical="center"/>
    </xf>
    <xf numFmtId="0" fontId="12" fillId="2" borderId="13" xfId="0" applyFont="1" applyFill="1" applyBorder="1" applyAlignment="1">
      <alignment horizontal="center"/>
    </xf>
    <xf numFmtId="0" fontId="9" fillId="5" borderId="0" xfId="0" applyFont="1" applyFill="1">
      <alignment vertical="center"/>
    </xf>
    <xf numFmtId="0" fontId="29" fillId="0" borderId="0" xfId="0" applyFont="1" applyAlignment="1">
      <alignment horizontal="left" vertical="center" indent="1" shrinkToFit="1"/>
    </xf>
    <xf numFmtId="0" fontId="13" fillId="5" borderId="0" xfId="0" applyFont="1" applyFill="1" applyAlignment="1">
      <alignment horizontal="left" vertical="center" indent="1" shrinkToFit="1"/>
    </xf>
    <xf numFmtId="0" fontId="12" fillId="2" borderId="13" xfId="0" applyFont="1" applyFill="1" applyBorder="1">
      <alignment vertical="center"/>
    </xf>
    <xf numFmtId="0" fontId="9" fillId="2" borderId="36" xfId="6" applyFont="1" applyFill="1" applyBorder="1">
      <alignment vertical="center"/>
    </xf>
    <xf numFmtId="0" fontId="9" fillId="2" borderId="36" xfId="6" applyFont="1" applyFill="1" applyBorder="1" applyAlignment="1">
      <alignment horizontal="left" indent="1" shrinkToFit="1"/>
    </xf>
    <xf numFmtId="179" fontId="10" fillId="0" borderId="8" xfId="2" applyNumberFormat="1" applyFont="1" applyBorder="1">
      <alignment vertical="center"/>
    </xf>
    <xf numFmtId="0" fontId="9" fillId="2" borderId="0" xfId="0" applyFont="1" applyFill="1" applyAlignment="1">
      <alignment horizontal="left" indent="1" shrinkToFit="1"/>
    </xf>
    <xf numFmtId="0" fontId="41" fillId="2" borderId="0" xfId="0" applyFont="1" applyFill="1" applyAlignment="1">
      <alignment horizontal="left" vertical="center" indent="1"/>
    </xf>
    <xf numFmtId="0" fontId="42" fillId="2" borderId="0" xfId="0" applyFont="1" applyFill="1">
      <alignment vertical="center"/>
    </xf>
    <xf numFmtId="0" fontId="28" fillId="0" borderId="0" xfId="0" applyFont="1">
      <alignment vertical="center"/>
    </xf>
    <xf numFmtId="0" fontId="12" fillId="5" borderId="0" xfId="0" applyFont="1" applyFill="1" applyAlignment="1">
      <alignment horizontal="left" vertical="center" indent="1" shrinkToFit="1"/>
    </xf>
    <xf numFmtId="0" fontId="9" fillId="5" borderId="0" xfId="0" applyFont="1" applyFill="1" applyAlignment="1">
      <alignment horizontal="left" vertical="center" indent="1" shrinkToFit="1"/>
    </xf>
    <xf numFmtId="0" fontId="9" fillId="5" borderId="0" xfId="0" applyFont="1" applyFill="1" applyAlignment="1">
      <alignment vertical="center" shrinkToFit="1"/>
    </xf>
    <xf numFmtId="0" fontId="9" fillId="5" borderId="0" xfId="0" applyFont="1" applyFill="1" applyAlignment="1">
      <alignment horizontal="center" vertical="center" shrinkToFit="1"/>
    </xf>
    <xf numFmtId="0" fontId="9" fillId="5" borderId="0" xfId="0" applyFont="1" applyFill="1" applyAlignment="1">
      <alignment horizontal="center" vertical="center"/>
    </xf>
    <xf numFmtId="0" fontId="21" fillId="2" borderId="0" xfId="6" applyFont="1" applyFill="1">
      <alignment vertical="center"/>
    </xf>
    <xf numFmtId="0" fontId="10" fillId="2" borderId="0" xfId="0" applyFont="1" applyFill="1" applyAlignment="1">
      <alignment vertical="center" wrapText="1"/>
    </xf>
    <xf numFmtId="0" fontId="12" fillId="2" borderId="13" xfId="0" applyFont="1" applyFill="1" applyBorder="1" applyAlignment="1">
      <alignment horizontal="left"/>
    </xf>
    <xf numFmtId="0" fontId="9" fillId="2" borderId="0" xfId="0" applyFont="1" applyFill="1" applyAlignment="1">
      <alignment horizontal="left"/>
    </xf>
    <xf numFmtId="38" fontId="45" fillId="2" borderId="1" xfId="3" applyFont="1" applyFill="1" applyBorder="1" applyAlignment="1">
      <alignment vertical="center" wrapText="1"/>
    </xf>
    <xf numFmtId="38" fontId="45" fillId="2" borderId="18" xfId="3" applyFont="1" applyFill="1" applyBorder="1" applyAlignment="1">
      <alignment vertical="center" wrapText="1"/>
    </xf>
    <xf numFmtId="0" fontId="13" fillId="2" borderId="55" xfId="6" applyFont="1" applyFill="1" applyBorder="1" applyAlignment="1">
      <alignment horizontal="center" vertical="center" wrapText="1"/>
    </xf>
    <xf numFmtId="0" fontId="13" fillId="2" borderId="56" xfId="6" applyFont="1" applyFill="1" applyBorder="1" applyAlignment="1">
      <alignment horizontal="center" vertical="center" wrapText="1"/>
    </xf>
    <xf numFmtId="38" fontId="45" fillId="2" borderId="60" xfId="3" applyFont="1" applyFill="1" applyBorder="1" applyAlignment="1">
      <alignment vertical="center" wrapText="1"/>
    </xf>
    <xf numFmtId="38" fontId="45" fillId="2" borderId="62" xfId="3" applyFont="1" applyFill="1" applyBorder="1" applyAlignment="1">
      <alignment vertical="center" wrapText="1"/>
    </xf>
    <xf numFmtId="38" fontId="45" fillId="5" borderId="64" xfId="3" applyFont="1" applyFill="1" applyBorder="1" applyAlignment="1">
      <alignment vertical="center" wrapText="1"/>
    </xf>
    <xf numFmtId="38" fontId="45" fillId="5" borderId="65" xfId="3" applyFont="1" applyFill="1" applyBorder="1" applyAlignment="1">
      <alignment vertical="center" wrapText="1"/>
    </xf>
    <xf numFmtId="0" fontId="47" fillId="2" borderId="55" xfId="6" applyFont="1" applyFill="1" applyBorder="1" applyAlignment="1">
      <alignment horizontal="center" vertical="center" wrapText="1"/>
    </xf>
    <xf numFmtId="0" fontId="47" fillId="2" borderId="56" xfId="6" applyFont="1" applyFill="1" applyBorder="1" applyAlignment="1">
      <alignment horizontal="center" vertical="center" wrapText="1"/>
    </xf>
    <xf numFmtId="38" fontId="48" fillId="2" borderId="60" xfId="3" applyFont="1" applyFill="1" applyBorder="1" applyAlignment="1">
      <alignment vertical="center" wrapText="1"/>
    </xf>
    <xf numFmtId="38" fontId="48" fillId="2" borderId="1" xfId="3" applyFont="1" applyFill="1" applyBorder="1" applyAlignment="1">
      <alignment vertical="center" wrapText="1"/>
    </xf>
    <xf numFmtId="38" fontId="48" fillId="2" borderId="62" xfId="3" applyFont="1" applyFill="1" applyBorder="1" applyAlignment="1">
      <alignment vertical="center" wrapText="1"/>
    </xf>
    <xf numFmtId="38" fontId="48" fillId="2" borderId="18" xfId="3" applyFont="1" applyFill="1" applyBorder="1" applyAlignment="1">
      <alignment vertical="center" wrapText="1"/>
    </xf>
    <xf numFmtId="38" fontId="48" fillId="5" borderId="64" xfId="3" applyFont="1" applyFill="1" applyBorder="1" applyAlignment="1">
      <alignment vertical="center" wrapText="1"/>
    </xf>
    <xf numFmtId="38" fontId="48" fillId="5" borderId="65" xfId="3" applyFont="1" applyFill="1" applyBorder="1" applyAlignment="1">
      <alignment vertical="center" wrapText="1"/>
    </xf>
    <xf numFmtId="0" fontId="9" fillId="2" borderId="52" xfId="0" applyFont="1" applyFill="1" applyBorder="1" applyAlignment="1">
      <alignment horizontal="center" vertical="center"/>
    </xf>
    <xf numFmtId="0" fontId="18" fillId="2" borderId="0" xfId="0" applyFont="1" applyFill="1" applyAlignment="1"/>
    <xf numFmtId="179" fontId="41" fillId="2" borderId="0" xfId="0" applyNumberFormat="1" applyFont="1" applyFill="1">
      <alignment vertical="center"/>
    </xf>
    <xf numFmtId="0" fontId="17" fillId="2" borderId="0" xfId="0" applyFont="1" applyFill="1">
      <alignment vertical="center"/>
    </xf>
    <xf numFmtId="0" fontId="3" fillId="0" borderId="0" xfId="2">
      <alignment vertical="center"/>
    </xf>
    <xf numFmtId="0" fontId="25" fillId="0" borderId="0" xfId="2" applyFont="1">
      <alignment vertical="center"/>
    </xf>
    <xf numFmtId="38" fontId="25" fillId="0" borderId="0" xfId="4" applyFont="1" applyFill="1" applyBorder="1" applyAlignment="1">
      <alignment vertical="center" wrapText="1"/>
    </xf>
    <xf numFmtId="0" fontId="25" fillId="0" borderId="0" xfId="2" applyFont="1" applyAlignment="1">
      <alignment horizontal="center" vertical="center"/>
    </xf>
    <xf numFmtId="0" fontId="9" fillId="0" borderId="0" xfId="2" applyFont="1">
      <alignment vertical="center"/>
    </xf>
    <xf numFmtId="0" fontId="15" fillId="2" borderId="0" xfId="0" applyFont="1" applyFill="1" applyAlignment="1">
      <alignment horizontal="left" vertical="center"/>
    </xf>
    <xf numFmtId="0" fontId="18" fillId="2" borderId="0" xfId="6" applyFont="1" applyFill="1">
      <alignment vertical="center"/>
    </xf>
    <xf numFmtId="0" fontId="9" fillId="2" borderId="32" xfId="6" applyFont="1" applyFill="1" applyBorder="1">
      <alignment vertical="center"/>
    </xf>
    <xf numFmtId="0" fontId="9" fillId="0" borderId="0" xfId="0" applyFont="1" applyAlignment="1">
      <alignment horizontal="center" vertical="center"/>
    </xf>
    <xf numFmtId="0" fontId="10" fillId="0" borderId="0" xfId="0" applyFont="1" applyAlignment="1">
      <alignment horizontal="left" vertical="center" indent="1" shrinkToFit="1"/>
    </xf>
    <xf numFmtId="0" fontId="9" fillId="0" borderId="0" xfId="0" applyFont="1" applyAlignment="1">
      <alignment horizontal="right" vertical="center"/>
    </xf>
    <xf numFmtId="0" fontId="9" fillId="0" borderId="44" xfId="0" applyFont="1" applyBorder="1" applyAlignment="1">
      <alignment horizontal="center" vertical="center"/>
    </xf>
    <xf numFmtId="0" fontId="12" fillId="0" borderId="45" xfId="0" applyFont="1" applyBorder="1" applyAlignment="1">
      <alignment horizontal="center" vertical="center" shrinkToFit="1"/>
    </xf>
    <xf numFmtId="0" fontId="12" fillId="0" borderId="50" xfId="0" applyFont="1" applyBorder="1" applyAlignment="1">
      <alignment horizontal="center" vertical="center" shrinkToFit="1"/>
    </xf>
    <xf numFmtId="0" fontId="12" fillId="0" borderId="22" xfId="0" applyFont="1" applyBorder="1" applyAlignment="1">
      <alignment horizontal="center" vertical="center"/>
    </xf>
    <xf numFmtId="3" fontId="13" fillId="0" borderId="16" xfId="0" applyNumberFormat="1" applyFont="1" applyBorder="1" applyAlignment="1">
      <alignment vertical="center" shrinkToFit="1"/>
    </xf>
    <xf numFmtId="3" fontId="13" fillId="0" borderId="31" xfId="0" applyNumberFormat="1" applyFont="1" applyBorder="1" applyAlignment="1">
      <alignment vertical="center" shrinkToFit="1"/>
    </xf>
    <xf numFmtId="0" fontId="12" fillId="0" borderId="22" xfId="0" applyFont="1" applyBorder="1" applyAlignment="1">
      <alignment horizontal="center" vertical="center" shrinkToFit="1"/>
    </xf>
    <xf numFmtId="0" fontId="12" fillId="0" borderId="24" xfId="0" applyFont="1" applyBorder="1" applyAlignment="1">
      <alignment horizontal="center" vertical="center" shrinkToFit="1"/>
    </xf>
    <xf numFmtId="3" fontId="13" fillId="0" borderId="17" xfId="0" applyNumberFormat="1" applyFont="1" applyBorder="1" applyAlignment="1">
      <alignment vertical="center" shrinkToFit="1"/>
    </xf>
    <xf numFmtId="3" fontId="13" fillId="0" borderId="47" xfId="0" applyNumberFormat="1" applyFont="1" applyBorder="1" applyAlignment="1">
      <alignment vertical="center" shrinkToFit="1"/>
    </xf>
    <xf numFmtId="0" fontId="12" fillId="0" borderId="44" xfId="0" applyFont="1" applyBorder="1" applyAlignment="1">
      <alignment horizontal="center" vertical="center" shrinkToFit="1"/>
    </xf>
    <xf numFmtId="0" fontId="13" fillId="0" borderId="0" xfId="0" applyFont="1" applyAlignment="1">
      <alignment horizontal="center" vertical="center"/>
    </xf>
    <xf numFmtId="3" fontId="13" fillId="0" borderId="0" xfId="0" applyNumberFormat="1" applyFont="1" applyAlignment="1">
      <alignment horizontal="right" vertical="center"/>
    </xf>
    <xf numFmtId="0" fontId="13" fillId="0" borderId="0" xfId="0" applyFont="1" applyAlignment="1">
      <alignment horizontal="center" vertical="center" textRotation="255"/>
    </xf>
    <xf numFmtId="0" fontId="13" fillId="0" borderId="0" xfId="0" applyFont="1" applyAlignment="1">
      <alignment horizontal="center" vertical="center" shrinkToFit="1"/>
    </xf>
    <xf numFmtId="3" fontId="13" fillId="0" borderId="0" xfId="0" applyNumberFormat="1" applyFont="1" applyAlignment="1">
      <alignment horizontal="right" vertical="center" shrinkToFit="1"/>
    </xf>
    <xf numFmtId="3" fontId="13" fillId="5" borderId="51" xfId="0" applyNumberFormat="1" applyFont="1" applyFill="1" applyBorder="1" applyAlignment="1">
      <alignment vertical="center" shrinkToFit="1"/>
    </xf>
    <xf numFmtId="3" fontId="13" fillId="5" borderId="3" xfId="0" applyNumberFormat="1" applyFont="1" applyFill="1" applyBorder="1" applyAlignment="1">
      <alignment vertical="center" shrinkToFit="1"/>
    </xf>
    <xf numFmtId="0" fontId="12" fillId="5" borderId="2" xfId="0" applyFont="1" applyFill="1" applyBorder="1" applyAlignment="1">
      <alignment horizontal="center" vertical="center" shrinkToFit="1"/>
    </xf>
    <xf numFmtId="179" fontId="9" fillId="0" borderId="0" xfId="0" applyNumberFormat="1" applyFont="1">
      <alignment vertical="center"/>
    </xf>
    <xf numFmtId="0" fontId="19" fillId="0" borderId="0" xfId="0" applyFont="1" applyAlignment="1">
      <alignment horizontal="right" vertical="center"/>
    </xf>
    <xf numFmtId="0" fontId="12" fillId="5" borderId="86" xfId="0" applyFont="1" applyFill="1" applyBorder="1" applyAlignment="1">
      <alignment horizontal="center" vertical="center" shrinkToFit="1"/>
    </xf>
    <xf numFmtId="3" fontId="13" fillId="5" borderId="87" xfId="0" applyNumberFormat="1" applyFont="1" applyFill="1" applyBorder="1" applyAlignment="1">
      <alignment vertical="center" shrinkToFit="1"/>
    </xf>
    <xf numFmtId="3" fontId="13" fillId="5" borderId="20" xfId="0" applyNumberFormat="1" applyFont="1" applyFill="1" applyBorder="1" applyAlignment="1">
      <alignment vertical="center" shrinkToFit="1"/>
    </xf>
    <xf numFmtId="3" fontId="13" fillId="5" borderId="1" xfId="0" applyNumberFormat="1" applyFont="1" applyFill="1" applyBorder="1" applyAlignment="1">
      <alignment vertical="center" shrinkToFit="1"/>
    </xf>
    <xf numFmtId="0" fontId="25" fillId="0" borderId="0" xfId="0" applyFont="1" applyAlignment="1">
      <alignment horizontal="right" vertical="center"/>
    </xf>
    <xf numFmtId="0" fontId="41" fillId="2" borderId="0" xfId="0" applyFont="1" applyFill="1">
      <alignment vertical="center"/>
    </xf>
    <xf numFmtId="0" fontId="41" fillId="2" borderId="0" xfId="0" applyFont="1" applyFill="1" applyAlignment="1">
      <alignment horizontal="center" vertical="center"/>
    </xf>
    <xf numFmtId="0" fontId="41" fillId="2" borderId="0" xfId="0" applyFont="1" applyFill="1" applyAlignment="1">
      <alignment vertical="center" wrapText="1"/>
    </xf>
    <xf numFmtId="0" fontId="9" fillId="2" borderId="88" xfId="0" applyFont="1" applyFill="1" applyBorder="1" applyAlignment="1"/>
    <xf numFmtId="0" fontId="9" fillId="2" borderId="0" xfId="0" applyFont="1" applyFill="1" applyAlignment="1">
      <alignment horizontal="right"/>
    </xf>
    <xf numFmtId="179" fontId="9" fillId="2" borderId="32" xfId="0" applyNumberFormat="1" applyFont="1" applyFill="1" applyBorder="1">
      <alignment vertical="center"/>
    </xf>
    <xf numFmtId="0" fontId="49" fillId="0" borderId="0" xfId="2" applyFont="1" applyAlignment="1">
      <alignment horizontal="center" vertical="center"/>
    </xf>
    <xf numFmtId="179" fontId="37" fillId="0" borderId="0" xfId="8" applyNumberFormat="1" applyFont="1" applyAlignment="1">
      <alignment vertical="center"/>
    </xf>
    <xf numFmtId="0" fontId="49" fillId="0" borderId="0" xfId="2" applyFont="1">
      <alignment vertical="center"/>
    </xf>
    <xf numFmtId="0" fontId="52" fillId="0" borderId="0" xfId="2" applyFont="1">
      <alignment vertical="center"/>
    </xf>
    <xf numFmtId="0" fontId="53" fillId="0" borderId="0" xfId="2" applyFont="1">
      <alignment vertical="center"/>
    </xf>
    <xf numFmtId="0" fontId="25" fillId="0" borderId="0" xfId="2" applyFont="1" applyAlignment="1">
      <alignment horizontal="right" vertical="center"/>
    </xf>
    <xf numFmtId="0" fontId="55" fillId="0" borderId="84" xfId="2" applyFont="1" applyBorder="1" applyAlignment="1">
      <alignment horizontal="center" vertical="center" wrapText="1"/>
    </xf>
    <xf numFmtId="0" fontId="55" fillId="0" borderId="52" xfId="2" applyFont="1" applyBorder="1" applyAlignment="1">
      <alignment horizontal="center" vertical="center" wrapText="1"/>
    </xf>
    <xf numFmtId="0" fontId="53" fillId="0" borderId="52" xfId="2" applyFont="1" applyBorder="1" applyAlignment="1">
      <alignment horizontal="center" vertical="center"/>
    </xf>
    <xf numFmtId="0" fontId="53" fillId="0" borderId="92" xfId="2" applyFont="1" applyBorder="1" applyAlignment="1">
      <alignment horizontal="center" vertical="center" wrapText="1"/>
    </xf>
    <xf numFmtId="177" fontId="52" fillId="0" borderId="93" xfId="2" applyNumberFormat="1" applyFont="1" applyBorder="1">
      <alignment vertical="center"/>
    </xf>
    <xf numFmtId="0" fontId="53" fillId="0" borderId="95" xfId="2" applyFont="1" applyBorder="1" applyAlignment="1">
      <alignment horizontal="center" vertical="center" wrapText="1"/>
    </xf>
    <xf numFmtId="177" fontId="52" fillId="0" borderId="96" xfId="2" applyNumberFormat="1" applyFont="1" applyBorder="1">
      <alignment vertical="center"/>
    </xf>
    <xf numFmtId="0" fontId="53" fillId="0" borderId="97" xfId="2" applyFont="1" applyBorder="1" applyAlignment="1">
      <alignment horizontal="center" vertical="center" wrapText="1"/>
    </xf>
    <xf numFmtId="177" fontId="52" fillId="0" borderId="98" xfId="2" applyNumberFormat="1" applyFont="1" applyBorder="1">
      <alignment vertical="center"/>
    </xf>
    <xf numFmtId="0" fontId="30" fillId="0" borderId="0" xfId="2" applyFont="1">
      <alignment vertical="center"/>
    </xf>
    <xf numFmtId="0" fontId="53" fillId="0" borderId="0" xfId="9" applyFont="1">
      <alignment vertical="center"/>
    </xf>
    <xf numFmtId="0" fontId="53" fillId="0" borderId="0" xfId="9" applyFont="1" applyAlignment="1">
      <alignment horizontal="center" vertical="center" shrinkToFit="1"/>
    </xf>
    <xf numFmtId="179" fontId="53" fillId="0" borderId="0" xfId="8" applyNumberFormat="1" applyFont="1" applyAlignment="1">
      <alignment horizontal="center" vertical="center"/>
    </xf>
    <xf numFmtId="38" fontId="53" fillId="0" borderId="0" xfId="8" applyFont="1">
      <alignment vertical="center"/>
    </xf>
    <xf numFmtId="0" fontId="53" fillId="0" borderId="0" xfId="9" applyFont="1" applyAlignment="1">
      <alignment horizontal="center" vertical="center"/>
    </xf>
    <xf numFmtId="38" fontId="57" fillId="0" borderId="0" xfId="8" applyFont="1" applyAlignment="1">
      <alignment horizontal="right" vertical="center"/>
    </xf>
    <xf numFmtId="0" fontId="56" fillId="0" borderId="18" xfId="9" applyFont="1" applyBorder="1" applyAlignment="1">
      <alignment horizontal="center" vertical="center"/>
    </xf>
    <xf numFmtId="0" fontId="56" fillId="0" borderId="18" xfId="9" applyFont="1" applyBorder="1" applyAlignment="1">
      <alignment horizontal="center" vertical="center" shrinkToFit="1"/>
    </xf>
    <xf numFmtId="38" fontId="56" fillId="0" borderId="0" xfId="8" applyFont="1" applyBorder="1" applyAlignment="1">
      <alignment horizontal="center" vertical="center"/>
    </xf>
    <xf numFmtId="0" fontId="56" fillId="0" borderId="0" xfId="9" applyFont="1">
      <alignment vertical="center"/>
    </xf>
    <xf numFmtId="0" fontId="56" fillId="0" borderId="99" xfId="9" applyFont="1" applyBorder="1" applyAlignment="1">
      <alignment horizontal="center" vertical="center"/>
    </xf>
    <xf numFmtId="0" fontId="56" fillId="0" borderId="99" xfId="9" applyFont="1" applyBorder="1" applyAlignment="1">
      <alignment horizontal="center" vertical="center" shrinkToFit="1"/>
    </xf>
    <xf numFmtId="38" fontId="56" fillId="0" borderId="18" xfId="8" applyFont="1" applyBorder="1" applyAlignment="1">
      <alignment horizontal="center" vertical="center"/>
    </xf>
    <xf numFmtId="0" fontId="56" fillId="0" borderId="80" xfId="9" applyFont="1" applyBorder="1" applyAlignment="1">
      <alignment horizontal="center" vertical="center"/>
    </xf>
    <xf numFmtId="0" fontId="56" fillId="0" borderId="80" xfId="9" applyFont="1" applyBorder="1" applyAlignment="1">
      <alignment horizontal="center" vertical="center" shrinkToFit="1"/>
    </xf>
    <xf numFmtId="38" fontId="56" fillId="0" borderId="80" xfId="8" applyFont="1" applyBorder="1" applyAlignment="1">
      <alignment horizontal="center" vertical="center"/>
    </xf>
    <xf numFmtId="0" fontId="56" fillId="0" borderId="2" xfId="9" applyFont="1" applyBorder="1" applyAlignment="1">
      <alignment horizontal="center" vertical="center" shrinkToFit="1"/>
    </xf>
    <xf numFmtId="38" fontId="56" fillId="0" borderId="2" xfId="8" applyFont="1" applyBorder="1" applyAlignment="1">
      <alignment vertical="center" shrinkToFit="1"/>
    </xf>
    <xf numFmtId="38" fontId="56" fillId="0" borderId="0" xfId="8" applyFont="1" applyBorder="1" applyAlignment="1">
      <alignment vertical="center" shrinkToFit="1"/>
    </xf>
    <xf numFmtId="0" fontId="56" fillId="0" borderId="51" xfId="9" applyFont="1" applyBorder="1" applyAlignment="1">
      <alignment horizontal="center" vertical="center" shrinkToFit="1"/>
    </xf>
    <xf numFmtId="38" fontId="56" fillId="0" borderId="51" xfId="8" applyFont="1" applyBorder="1" applyAlignment="1">
      <alignment vertical="center" shrinkToFit="1"/>
    </xf>
    <xf numFmtId="0" fontId="56" fillId="0" borderId="100" xfId="9" applyFont="1" applyBorder="1" applyAlignment="1">
      <alignment horizontal="center" vertical="center" shrinkToFit="1"/>
    </xf>
    <xf numFmtId="0" fontId="56" fillId="0" borderId="101" xfId="9" applyFont="1" applyBorder="1" applyAlignment="1">
      <alignment horizontal="center" vertical="center" shrinkToFit="1"/>
    </xf>
    <xf numFmtId="38" fontId="56" fillId="0" borderId="51" xfId="8" applyFont="1" applyFill="1" applyBorder="1" applyAlignment="1">
      <alignment vertical="center" shrinkToFit="1"/>
    </xf>
    <xf numFmtId="38" fontId="56" fillId="0" borderId="0" xfId="8" applyFont="1" applyFill="1" applyBorder="1" applyAlignment="1">
      <alignment vertical="center" shrinkToFit="1"/>
    </xf>
    <xf numFmtId="0" fontId="56" fillId="0" borderId="101" xfId="9" applyFont="1" applyBorder="1" applyAlignment="1">
      <alignment vertical="center" shrinkToFit="1"/>
    </xf>
    <xf numFmtId="0" fontId="56" fillId="0" borderId="99" xfId="9" applyFont="1" applyBorder="1" applyAlignment="1">
      <alignment vertical="center" shrinkToFit="1"/>
    </xf>
    <xf numFmtId="0" fontId="57" fillId="0" borderId="99" xfId="9" applyFont="1" applyBorder="1" applyAlignment="1">
      <alignment horizontal="center" vertical="center" shrinkToFit="1"/>
    </xf>
    <xf numFmtId="38" fontId="56" fillId="0" borderId="100" xfId="8" applyFont="1" applyBorder="1" applyAlignment="1">
      <alignment vertical="center" shrinkToFit="1"/>
    </xf>
    <xf numFmtId="38" fontId="56" fillId="0" borderId="101" xfId="8" applyFont="1" applyBorder="1" applyAlignment="1">
      <alignment vertical="center" shrinkToFit="1"/>
    </xf>
    <xf numFmtId="0" fontId="56" fillId="0" borderId="3" xfId="9" applyFont="1" applyBorder="1" applyAlignment="1">
      <alignment horizontal="center" vertical="center" shrinkToFit="1"/>
    </xf>
    <xf numFmtId="38" fontId="56" fillId="0" borderId="3" xfId="8" applyFont="1" applyBorder="1" applyAlignment="1">
      <alignment vertical="center" shrinkToFit="1"/>
    </xf>
    <xf numFmtId="0" fontId="56" fillId="0" borderId="0" xfId="9" applyFont="1" applyAlignment="1">
      <alignment horizontal="center" vertical="center" shrinkToFit="1"/>
    </xf>
    <xf numFmtId="38" fontId="56" fillId="0" borderId="0" xfId="8" applyFont="1">
      <alignment vertical="center"/>
    </xf>
    <xf numFmtId="0" fontId="49" fillId="0" borderId="0" xfId="9" applyFont="1">
      <alignment vertical="center"/>
    </xf>
    <xf numFmtId="0" fontId="3" fillId="0" borderId="0" xfId="2" applyAlignment="1">
      <alignment horizontal="center" vertical="center"/>
    </xf>
    <xf numFmtId="0" fontId="52" fillId="0" borderId="0" xfId="9" applyFont="1">
      <alignment vertical="center"/>
    </xf>
    <xf numFmtId="38" fontId="25" fillId="0" borderId="1" xfId="4" applyFont="1" applyBorder="1" applyAlignment="1">
      <alignment horizontal="center" vertical="center"/>
    </xf>
    <xf numFmtId="38" fontId="42" fillId="0" borderId="0" xfId="4" applyFont="1" applyBorder="1" applyAlignment="1">
      <alignment horizontal="center"/>
    </xf>
    <xf numFmtId="38" fontId="25" fillId="0" borderId="0" xfId="4" applyFont="1" applyAlignment="1">
      <alignment horizontal="center" vertical="center"/>
    </xf>
    <xf numFmtId="38" fontId="25" fillId="0" borderId="103" xfId="4" applyFont="1" applyBorder="1" applyAlignment="1">
      <alignment horizontal="center" vertical="center"/>
    </xf>
    <xf numFmtId="38" fontId="25" fillId="0" borderId="104" xfId="4" applyFont="1" applyBorder="1" applyAlignment="1">
      <alignment horizontal="center" vertical="center"/>
    </xf>
    <xf numFmtId="38" fontId="25" fillId="0" borderId="105" xfId="4" applyFont="1" applyBorder="1" applyAlignment="1">
      <alignment horizontal="center" vertical="center"/>
    </xf>
    <xf numFmtId="38" fontId="25" fillId="0" borderId="106" xfId="4" applyFont="1" applyBorder="1" applyAlignment="1">
      <alignment horizontal="center" vertical="center"/>
    </xf>
    <xf numFmtId="38" fontId="25" fillId="0" borderId="0" xfId="4" applyFont="1" applyBorder="1" applyAlignment="1">
      <alignment horizontal="center" vertical="center"/>
    </xf>
    <xf numFmtId="38" fontId="25" fillId="0" borderId="107" xfId="4" applyFont="1" applyFill="1" applyBorder="1" applyAlignment="1">
      <alignment horizontal="center" vertical="center"/>
    </xf>
    <xf numFmtId="38" fontId="25" fillId="0" borderId="108" xfId="4" applyFont="1" applyBorder="1" applyAlignment="1">
      <alignment horizontal="center" vertical="center"/>
    </xf>
    <xf numFmtId="38" fontId="25" fillId="0" borderId="108" xfId="4" applyFont="1" applyBorder="1" applyAlignment="1">
      <alignment horizontal="right" vertical="center"/>
    </xf>
    <xf numFmtId="38" fontId="25" fillId="0" borderId="109" xfId="4" applyFont="1" applyBorder="1" applyAlignment="1">
      <alignment horizontal="right" vertical="center"/>
    </xf>
    <xf numFmtId="38" fontId="25" fillId="0" borderId="0" xfId="4" applyFont="1" applyBorder="1" applyAlignment="1">
      <alignment vertical="center"/>
    </xf>
    <xf numFmtId="38" fontId="25" fillId="0" borderId="107" xfId="4" applyFont="1" applyBorder="1" applyAlignment="1">
      <alignment horizontal="center" vertical="center"/>
    </xf>
    <xf numFmtId="38" fontId="25" fillId="0" borderId="108" xfId="4" applyFont="1" applyBorder="1" applyAlignment="1">
      <alignment vertical="center"/>
    </xf>
    <xf numFmtId="38" fontId="25" fillId="0" borderId="109" xfId="4" applyFont="1" applyBorder="1" applyAlignment="1">
      <alignment vertical="center"/>
    </xf>
    <xf numFmtId="38" fontId="56" fillId="0" borderId="82" xfId="4" applyFont="1" applyFill="1" applyBorder="1" applyAlignment="1">
      <alignment horizontal="center" vertical="center"/>
    </xf>
    <xf numFmtId="38" fontId="56" fillId="0" borderId="71" xfId="4" applyFont="1" applyFill="1" applyBorder="1" applyAlignment="1">
      <alignment horizontal="center" vertical="center"/>
    </xf>
    <xf numFmtId="38" fontId="56" fillId="0" borderId="110" xfId="4" applyFont="1" applyFill="1" applyBorder="1" applyAlignment="1">
      <alignment horizontal="center" vertical="center"/>
    </xf>
    <xf numFmtId="38" fontId="56" fillId="0" borderId="83" xfId="4" applyFont="1" applyFill="1" applyBorder="1" applyAlignment="1">
      <alignment horizontal="center" vertical="center"/>
    </xf>
    <xf numFmtId="38" fontId="56" fillId="0" borderId="83" xfId="4" applyFont="1" applyFill="1" applyBorder="1" applyAlignment="1">
      <alignment vertical="center" shrinkToFit="1"/>
    </xf>
    <xf numFmtId="38" fontId="56" fillId="0" borderId="111" xfId="4" applyFont="1" applyFill="1" applyBorder="1" applyAlignment="1">
      <alignment vertical="center" shrinkToFit="1"/>
    </xf>
    <xf numFmtId="38" fontId="25" fillId="0" borderId="112" xfId="4" applyFont="1" applyBorder="1" applyAlignment="1">
      <alignment horizontal="center" vertical="center"/>
    </xf>
    <xf numFmtId="38" fontId="25" fillId="0" borderId="16" xfId="4" applyFont="1" applyBorder="1" applyAlignment="1">
      <alignment horizontal="center" vertical="center"/>
    </xf>
    <xf numFmtId="38" fontId="25" fillId="3" borderId="16" xfId="4" applyFont="1" applyFill="1" applyBorder="1" applyAlignment="1">
      <alignment horizontal="center" vertical="center"/>
    </xf>
    <xf numFmtId="38" fontId="25" fillId="0" borderId="16" xfId="4" applyFont="1" applyBorder="1" applyAlignment="1">
      <alignment horizontal="right" vertical="center"/>
    </xf>
    <xf numFmtId="38" fontId="25" fillId="0" borderId="113" xfId="4" applyFont="1" applyBorder="1" applyAlignment="1">
      <alignment horizontal="right" vertical="center"/>
    </xf>
    <xf numFmtId="38" fontId="25" fillId="0" borderId="16" xfId="4" applyFont="1" applyBorder="1" applyAlignment="1">
      <alignment vertical="center"/>
    </xf>
    <xf numFmtId="38" fontId="25" fillId="0" borderId="113" xfId="4" applyFont="1" applyBorder="1" applyAlignment="1">
      <alignment vertical="center"/>
    </xf>
    <xf numFmtId="38" fontId="25" fillId="0" borderId="114" xfId="4" applyFont="1" applyBorder="1" applyAlignment="1">
      <alignment horizontal="center" vertical="center"/>
    </xf>
    <xf numFmtId="38" fontId="25" fillId="0" borderId="17" xfId="4" applyFont="1" applyBorder="1" applyAlignment="1">
      <alignment horizontal="center" vertical="center"/>
    </xf>
    <xf numFmtId="38" fontId="25" fillId="0" borderId="17" xfId="4" applyFont="1" applyBorder="1" applyAlignment="1">
      <alignment horizontal="right" vertical="center"/>
    </xf>
    <xf numFmtId="38" fontId="25" fillId="0" borderId="115" xfId="4" applyFont="1" applyBorder="1" applyAlignment="1">
      <alignment horizontal="right" vertical="center"/>
    </xf>
    <xf numFmtId="38" fontId="42" fillId="0" borderId="0" xfId="4" applyFont="1">
      <alignment vertical="center"/>
    </xf>
    <xf numFmtId="38" fontId="25" fillId="0" borderId="0" xfId="4" applyFont="1">
      <alignment vertical="center"/>
    </xf>
    <xf numFmtId="38" fontId="25" fillId="0" borderId="0" xfId="4" applyFont="1" applyFill="1">
      <alignment vertical="center"/>
    </xf>
    <xf numFmtId="38" fontId="25" fillId="0" borderId="116" xfId="4" applyFont="1" applyBorder="1" applyAlignment="1">
      <alignment horizontal="center" vertical="center"/>
    </xf>
    <xf numFmtId="38" fontId="25" fillId="0" borderId="117" xfId="4" applyFont="1" applyBorder="1" applyAlignment="1">
      <alignment horizontal="center" vertical="center"/>
    </xf>
    <xf numFmtId="38" fontId="25" fillId="0" borderId="117" xfId="4" applyFont="1" applyBorder="1" applyAlignment="1">
      <alignment horizontal="right" vertical="center"/>
    </xf>
    <xf numFmtId="38" fontId="25" fillId="0" borderId="118" xfId="4" applyFont="1" applyBorder="1" applyAlignment="1">
      <alignment horizontal="right" vertical="center"/>
    </xf>
    <xf numFmtId="38" fontId="28" fillId="0" borderId="0" xfId="4" applyFont="1" applyFill="1">
      <alignment vertical="center"/>
    </xf>
    <xf numFmtId="38" fontId="33" fillId="0" borderId="0" xfId="4" applyFont="1" applyFill="1">
      <alignment vertical="center"/>
    </xf>
    <xf numFmtId="38" fontId="33" fillId="0" borderId="0" xfId="4" applyFont="1">
      <alignment vertical="center"/>
    </xf>
    <xf numFmtId="38" fontId="25" fillId="0" borderId="86" xfId="4" applyFont="1" applyBorder="1" applyAlignment="1">
      <alignment horizontal="center" vertical="center"/>
    </xf>
    <xf numFmtId="38" fontId="25" fillId="0" borderId="87" xfId="4" applyFont="1" applyBorder="1" applyAlignment="1">
      <alignment horizontal="center" vertical="center"/>
    </xf>
    <xf numFmtId="38" fontId="25" fillId="0" borderId="20" xfId="4" applyFont="1" applyBorder="1" applyAlignment="1">
      <alignment horizontal="center" vertical="center"/>
    </xf>
    <xf numFmtId="38" fontId="25" fillId="0" borderId="119" xfId="4" applyFont="1" applyBorder="1" applyAlignment="1">
      <alignment horizontal="center" vertical="center"/>
    </xf>
    <xf numFmtId="38" fontId="25" fillId="0" borderId="120" xfId="4" applyFont="1" applyBorder="1" applyAlignment="1">
      <alignment horizontal="center" vertical="center"/>
    </xf>
    <xf numFmtId="38" fontId="25" fillId="0" borderId="121" xfId="4" applyFont="1" applyBorder="1" applyAlignment="1">
      <alignment horizontal="center" vertical="center"/>
    </xf>
    <xf numFmtId="38" fontId="25" fillId="3" borderId="121" xfId="4" applyFont="1" applyFill="1" applyBorder="1" applyAlignment="1">
      <alignment horizontal="center" vertical="center"/>
    </xf>
    <xf numFmtId="38" fontId="25" fillId="0" borderId="121" xfId="4" applyFont="1" applyBorder="1" applyAlignment="1">
      <alignment horizontal="right" vertical="center"/>
    </xf>
    <xf numFmtId="38" fontId="25" fillId="0" borderId="122" xfId="4" applyFont="1" applyBorder="1" applyAlignment="1">
      <alignment horizontal="right" vertical="center"/>
    </xf>
    <xf numFmtId="38" fontId="25" fillId="7" borderId="80" xfId="4" applyFont="1" applyFill="1" applyBorder="1" applyAlignment="1">
      <alignment horizontal="center" vertical="center"/>
    </xf>
    <xf numFmtId="38" fontId="25" fillId="7" borderId="80" xfId="4" applyFont="1" applyFill="1" applyBorder="1" applyAlignment="1">
      <alignment vertical="center" shrinkToFit="1"/>
    </xf>
    <xf numFmtId="38" fontId="25" fillId="7" borderId="1" xfId="4" applyFont="1" applyFill="1" applyBorder="1" applyAlignment="1">
      <alignment horizontal="center" vertical="center"/>
    </xf>
    <xf numFmtId="38" fontId="25" fillId="3" borderId="1" xfId="4" applyFont="1" applyFill="1" applyBorder="1" applyAlignment="1">
      <alignment horizontal="center" vertical="center"/>
    </xf>
    <xf numFmtId="38" fontId="25" fillId="7" borderId="1" xfId="4" applyFont="1" applyFill="1" applyBorder="1" applyAlignment="1">
      <alignment vertical="center" shrinkToFit="1"/>
    </xf>
    <xf numFmtId="38" fontId="25" fillId="0" borderId="1" xfId="4" applyFont="1" applyFill="1" applyBorder="1" applyAlignment="1">
      <alignment horizontal="center" vertical="center"/>
    </xf>
    <xf numFmtId="38" fontId="25" fillId="0" borderId="1" xfId="4" applyFont="1" applyFill="1" applyBorder="1" applyAlignment="1">
      <alignment vertical="center" shrinkToFit="1"/>
    </xf>
    <xf numFmtId="38" fontId="25" fillId="0" borderId="0" xfId="4" applyFont="1" applyFill="1" applyBorder="1" applyAlignment="1">
      <alignment vertical="center" shrinkToFit="1"/>
    </xf>
    <xf numFmtId="38" fontId="25" fillId="7" borderId="112" xfId="4" applyFont="1" applyFill="1" applyBorder="1" applyAlignment="1">
      <alignment horizontal="center" vertical="center"/>
    </xf>
    <xf numFmtId="38" fontId="25" fillId="7" borderId="16" xfId="4" applyFont="1" applyFill="1" applyBorder="1" applyAlignment="1">
      <alignment horizontal="center" vertical="center"/>
    </xf>
    <xf numFmtId="38" fontId="25" fillId="7" borderId="16" xfId="4" applyFont="1" applyFill="1" applyBorder="1" applyAlignment="1">
      <alignment horizontal="right" vertical="center"/>
    </xf>
    <xf numFmtId="38" fontId="25" fillId="7" borderId="113" xfId="4" applyFont="1" applyFill="1" applyBorder="1" applyAlignment="1">
      <alignment horizontal="right" vertical="center"/>
    </xf>
    <xf numFmtId="0" fontId="56" fillId="0" borderId="0" xfId="2" applyFont="1">
      <alignment vertical="center"/>
    </xf>
    <xf numFmtId="38" fontId="25" fillId="0" borderId="108" xfId="4" applyFont="1" applyFill="1" applyBorder="1" applyAlignment="1">
      <alignment horizontal="center" vertical="center"/>
    </xf>
    <xf numFmtId="38" fontId="25" fillId="0" borderId="108" xfId="4" applyFont="1" applyFill="1" applyBorder="1" applyAlignment="1">
      <alignment horizontal="right" vertical="center"/>
    </xf>
    <xf numFmtId="38" fontId="25" fillId="0" borderId="109" xfId="4" applyFont="1" applyFill="1" applyBorder="1" applyAlignment="1">
      <alignment horizontal="right" vertical="center"/>
    </xf>
    <xf numFmtId="38" fontId="28" fillId="0" borderId="0" xfId="4" applyFont="1">
      <alignment vertical="center"/>
    </xf>
    <xf numFmtId="38" fontId="25" fillId="0" borderId="112" xfId="4" applyFont="1" applyFill="1" applyBorder="1" applyAlignment="1">
      <alignment horizontal="center" vertical="center"/>
    </xf>
    <xf numFmtId="38" fontId="25" fillId="0" borderId="16" xfId="4" applyFont="1" applyFill="1" applyBorder="1" applyAlignment="1">
      <alignment horizontal="center" vertical="center"/>
    </xf>
    <xf numFmtId="38" fontId="25" fillId="0" borderId="16" xfId="4" applyFont="1" applyFill="1" applyBorder="1" applyAlignment="1">
      <alignment horizontal="right" vertical="center"/>
    </xf>
    <xf numFmtId="38" fontId="25" fillId="0" borderId="113" xfId="4" applyFont="1" applyFill="1" applyBorder="1" applyAlignment="1">
      <alignment horizontal="right" vertical="center"/>
    </xf>
    <xf numFmtId="38" fontId="25" fillId="0" borderId="16" xfId="4" applyFont="1" applyFill="1" applyBorder="1" applyAlignment="1">
      <alignment vertical="center"/>
    </xf>
    <xf numFmtId="38" fontId="25" fillId="0" borderId="113" xfId="4" applyFont="1" applyFill="1" applyBorder="1" applyAlignment="1">
      <alignment vertical="center"/>
    </xf>
    <xf numFmtId="38" fontId="25" fillId="0" borderId="120" xfId="4" applyFont="1" applyFill="1" applyBorder="1" applyAlignment="1">
      <alignment horizontal="center" vertical="center"/>
    </xf>
    <xf numFmtId="38" fontId="25" fillId="0" borderId="121" xfId="4" applyFont="1" applyFill="1" applyBorder="1" applyAlignment="1">
      <alignment horizontal="center" vertical="center"/>
    </xf>
    <xf numFmtId="38" fontId="25" fillId="0" borderId="121" xfId="4" applyFont="1" applyFill="1" applyBorder="1" applyAlignment="1">
      <alignment vertical="center"/>
    </xf>
    <xf numFmtId="38" fontId="25" fillId="0" borderId="122" xfId="4" applyFont="1" applyFill="1" applyBorder="1" applyAlignment="1">
      <alignment vertical="center"/>
    </xf>
    <xf numFmtId="38" fontId="25" fillId="0" borderId="0" xfId="4" applyFont="1" applyFill="1" applyBorder="1">
      <alignment vertical="center"/>
    </xf>
    <xf numFmtId="38" fontId="25" fillId="0" borderId="121" xfId="4" applyFont="1" applyBorder="1" applyAlignment="1">
      <alignment vertical="center"/>
    </xf>
    <xf numFmtId="38" fontId="25" fillId="0" borderId="122" xfId="4" applyFont="1" applyBorder="1" applyAlignment="1">
      <alignment vertical="center"/>
    </xf>
    <xf numFmtId="38" fontId="25" fillId="0" borderId="1" xfId="4" applyFont="1" applyFill="1" applyBorder="1" applyAlignment="1">
      <alignment vertical="center"/>
    </xf>
    <xf numFmtId="38" fontId="33" fillId="0" borderId="0" xfId="4" applyFont="1" applyFill="1" applyBorder="1">
      <alignment vertical="center"/>
    </xf>
    <xf numFmtId="38" fontId="25" fillId="7" borderId="107" xfId="4" applyFont="1" applyFill="1" applyBorder="1" applyAlignment="1">
      <alignment horizontal="center" vertical="center"/>
    </xf>
    <xf numFmtId="38" fontId="25" fillId="7" borderId="108" xfId="4" applyFont="1" applyFill="1" applyBorder="1" applyAlignment="1">
      <alignment horizontal="center" vertical="center"/>
    </xf>
    <xf numFmtId="38" fontId="25" fillId="7" borderId="108" xfId="4" applyFont="1" applyFill="1" applyBorder="1" applyAlignment="1">
      <alignment vertical="center"/>
    </xf>
    <xf numFmtId="38" fontId="25" fillId="7" borderId="109" xfId="4" applyFont="1" applyFill="1" applyBorder="1" applyAlignment="1">
      <alignment vertical="center"/>
    </xf>
    <xf numFmtId="38" fontId="25" fillId="0" borderId="119" xfId="4" applyFont="1" applyFill="1" applyBorder="1" applyAlignment="1">
      <alignment horizontal="center" vertical="center"/>
    </xf>
    <xf numFmtId="38" fontId="25" fillId="0" borderId="6" xfId="4" applyFont="1" applyFill="1" applyBorder="1" applyAlignment="1">
      <alignment horizontal="center" vertical="center"/>
    </xf>
    <xf numFmtId="38" fontId="25" fillId="7" borderId="16" xfId="4" applyFont="1" applyFill="1" applyBorder="1" applyAlignment="1">
      <alignment vertical="center"/>
    </xf>
    <xf numFmtId="38" fontId="25" fillId="7" borderId="113" xfId="4" applyFont="1" applyFill="1" applyBorder="1" applyAlignment="1">
      <alignment vertical="center"/>
    </xf>
    <xf numFmtId="38" fontId="26" fillId="0" borderId="0" xfId="4" applyFont="1" applyBorder="1" applyAlignment="1">
      <alignment vertical="center"/>
    </xf>
    <xf numFmtId="0" fontId="28" fillId="0" borderId="0" xfId="2" applyFont="1">
      <alignment vertical="center"/>
    </xf>
    <xf numFmtId="38" fontId="25" fillId="0" borderId="44" xfId="4" applyFont="1" applyBorder="1" applyAlignment="1">
      <alignment horizontal="center" vertical="center"/>
    </xf>
    <xf numFmtId="38" fontId="25" fillId="0" borderId="45" xfId="4" applyFont="1" applyFill="1" applyBorder="1" applyAlignment="1">
      <alignment horizontal="center" vertical="center"/>
    </xf>
    <xf numFmtId="38" fontId="25" fillId="0" borderId="45" xfId="4" applyFont="1" applyBorder="1" applyAlignment="1">
      <alignment horizontal="center" vertical="center"/>
    </xf>
    <xf numFmtId="38" fontId="25" fillId="0" borderId="123" xfId="4" applyFont="1" applyBorder="1" applyAlignment="1">
      <alignment horizontal="center" vertical="center"/>
    </xf>
    <xf numFmtId="38" fontId="25" fillId="0" borderId="24" xfId="4" applyFont="1" applyBorder="1" applyAlignment="1">
      <alignment horizontal="center" vertical="center"/>
    </xf>
    <xf numFmtId="38" fontId="25" fillId="0" borderId="17" xfId="4" applyFont="1" applyFill="1" applyBorder="1" applyAlignment="1">
      <alignment horizontal="center" vertical="center"/>
    </xf>
    <xf numFmtId="38" fontId="25" fillId="3" borderId="17" xfId="4" applyFont="1" applyFill="1" applyBorder="1" applyAlignment="1">
      <alignment horizontal="center" vertical="center"/>
    </xf>
    <xf numFmtId="38" fontId="25" fillId="0" borderId="124" xfId="4" applyFont="1" applyBorder="1" applyAlignment="1">
      <alignment horizontal="center" vertical="center"/>
    </xf>
    <xf numFmtId="38" fontId="25" fillId="0" borderId="121" xfId="4" applyFont="1" applyFill="1" applyBorder="1" applyAlignment="1">
      <alignment horizontal="right" vertical="center"/>
    </xf>
    <xf numFmtId="38" fontId="25" fillId="0" borderId="122" xfId="4" applyFont="1" applyFill="1" applyBorder="1" applyAlignment="1">
      <alignment horizontal="right" vertical="center"/>
    </xf>
    <xf numFmtId="38" fontId="25" fillId="0" borderId="0" xfId="4" applyFont="1" applyFill="1" applyBorder="1" applyAlignment="1">
      <alignment horizontal="center" vertical="center"/>
    </xf>
    <xf numFmtId="38" fontId="25" fillId="0" borderId="0" xfId="4" applyFont="1" applyFill="1" applyBorder="1" applyAlignment="1">
      <alignment vertical="center"/>
    </xf>
    <xf numFmtId="0" fontId="25" fillId="0" borderId="112" xfId="2" applyFont="1" applyBorder="1" applyAlignment="1">
      <alignment horizontal="center" vertical="center"/>
    </xf>
    <xf numFmtId="0" fontId="25" fillId="0" borderId="16" xfId="2" applyFont="1" applyBorder="1" applyAlignment="1">
      <alignment horizontal="center" vertical="center"/>
    </xf>
    <xf numFmtId="0" fontId="25" fillId="0" borderId="16" xfId="2" applyFont="1" applyBorder="1">
      <alignment vertical="center"/>
    </xf>
    <xf numFmtId="0" fontId="25" fillId="0" borderId="113" xfId="2" applyFont="1" applyBorder="1">
      <alignment vertical="center"/>
    </xf>
    <xf numFmtId="38" fontId="25" fillId="0" borderId="0" xfId="4" applyFont="1" applyFill="1" applyAlignment="1">
      <alignment horizontal="center" vertical="center"/>
    </xf>
    <xf numFmtId="38" fontId="25" fillId="0" borderId="0" xfId="4" applyFont="1" applyFill="1" applyProtection="1">
      <alignment vertical="center"/>
    </xf>
    <xf numFmtId="38" fontId="25" fillId="0" borderId="0" xfId="4" applyFont="1" applyFill="1" applyAlignment="1" applyProtection="1">
      <alignment vertical="center" shrinkToFit="1"/>
    </xf>
    <xf numFmtId="38" fontId="25" fillId="0" borderId="0" xfId="4" applyFont="1" applyFill="1" applyBorder="1" applyAlignment="1" applyProtection="1">
      <alignment vertical="center" shrinkToFit="1"/>
    </xf>
    <xf numFmtId="0" fontId="25" fillId="0" borderId="0" xfId="2" applyFont="1" applyAlignment="1">
      <alignment vertical="center" shrinkToFit="1"/>
    </xf>
    <xf numFmtId="38" fontId="25" fillId="0" borderId="0" xfId="4" applyFont="1" applyAlignment="1">
      <alignment horizontal="center" vertical="center" shrinkToFit="1"/>
    </xf>
    <xf numFmtId="38" fontId="25" fillId="0" borderId="0" xfId="4" applyFont="1" applyAlignment="1">
      <alignment vertical="center" shrinkToFit="1"/>
    </xf>
    <xf numFmtId="38" fontId="25" fillId="0" borderId="0" xfId="4" applyFont="1" applyBorder="1" applyAlignment="1">
      <alignment horizontal="right"/>
    </xf>
    <xf numFmtId="38" fontId="25" fillId="0" borderId="0" xfId="4" applyFont="1" applyBorder="1" applyAlignment="1"/>
    <xf numFmtId="38" fontId="25" fillId="5" borderId="129" xfId="4" applyFont="1" applyFill="1" applyBorder="1">
      <alignment vertical="center"/>
    </xf>
    <xf numFmtId="38" fontId="25" fillId="0" borderId="0" xfId="4" applyFont="1" applyProtection="1">
      <alignment vertical="center"/>
    </xf>
    <xf numFmtId="38" fontId="25" fillId="0" borderId="0" xfId="4" applyFont="1" applyAlignment="1" applyProtection="1">
      <alignment vertical="center" shrinkToFit="1"/>
    </xf>
    <xf numFmtId="38" fontId="25" fillId="0" borderId="89" xfId="4" applyFont="1" applyFill="1" applyBorder="1" applyAlignment="1" applyProtection="1">
      <alignment vertical="center" shrinkToFit="1"/>
    </xf>
    <xf numFmtId="38" fontId="25" fillId="0" borderId="128" xfId="4" applyFont="1" applyFill="1" applyBorder="1" applyAlignment="1" applyProtection="1">
      <alignment vertical="center" shrinkToFit="1"/>
    </xf>
    <xf numFmtId="38" fontId="25" fillId="0" borderId="132" xfId="4" applyFont="1" applyFill="1" applyBorder="1" applyAlignment="1" applyProtection="1">
      <alignment vertical="center" shrinkToFit="1"/>
    </xf>
    <xf numFmtId="38" fontId="25" fillId="0" borderId="72" xfId="4" applyFont="1" applyFill="1" applyBorder="1" applyAlignment="1" applyProtection="1">
      <alignment vertical="center" shrinkToFit="1"/>
    </xf>
    <xf numFmtId="38" fontId="25" fillId="8" borderId="89" xfId="4" applyFont="1" applyFill="1" applyBorder="1" applyAlignment="1" applyProtection="1">
      <alignment vertical="center" shrinkToFit="1"/>
    </xf>
    <xf numFmtId="38" fontId="25" fillId="8" borderId="90" xfId="4" applyFont="1" applyFill="1" applyBorder="1" applyAlignment="1" applyProtection="1">
      <alignment vertical="center" shrinkToFit="1"/>
    </xf>
    <xf numFmtId="38" fontId="25" fillId="0" borderId="84" xfId="4" applyFont="1" applyFill="1" applyBorder="1" applyAlignment="1" applyProtection="1">
      <alignment vertical="center" shrinkToFit="1"/>
    </xf>
    <xf numFmtId="38" fontId="29" fillId="5" borderId="137" xfId="4" applyFont="1" applyFill="1" applyBorder="1">
      <alignment vertical="center"/>
    </xf>
    <xf numFmtId="0" fontId="25" fillId="0" borderId="0" xfId="2" applyFont="1" applyAlignment="1">
      <alignment horizontal="center" vertical="center" shrinkToFit="1"/>
    </xf>
    <xf numFmtId="38" fontId="25" fillId="0" borderId="94" xfId="4" applyFont="1" applyFill="1" applyBorder="1" applyAlignment="1" applyProtection="1">
      <alignment horizontal="center" vertical="center" shrinkToFit="1"/>
    </xf>
    <xf numFmtId="38" fontId="25" fillId="0" borderId="88" xfId="4" applyFont="1" applyFill="1" applyBorder="1" applyAlignment="1" applyProtection="1">
      <alignment vertical="center" shrinkToFit="1"/>
    </xf>
    <xf numFmtId="38" fontId="25" fillId="0" borderId="4" xfId="4" applyFont="1" applyFill="1" applyBorder="1" applyAlignment="1" applyProtection="1">
      <alignment vertical="center" shrinkToFit="1"/>
    </xf>
    <xf numFmtId="38" fontId="25" fillId="0" borderId="99" xfId="4" applyFont="1" applyFill="1" applyBorder="1" applyAlignment="1" applyProtection="1">
      <alignment vertical="center" shrinkToFit="1"/>
    </xf>
    <xf numFmtId="38" fontId="25" fillId="0" borderId="5" xfId="4" applyFont="1" applyFill="1" applyBorder="1" applyAlignment="1" applyProtection="1">
      <alignment vertical="center" shrinkToFit="1"/>
    </xf>
    <xf numFmtId="38" fontId="25" fillId="8" borderId="88" xfId="4" applyFont="1" applyFill="1" applyBorder="1" applyAlignment="1" applyProtection="1">
      <alignment horizontal="center" vertical="center" shrinkToFit="1"/>
    </xf>
    <xf numFmtId="38" fontId="25" fillId="8" borderId="91" xfId="4" applyFont="1" applyFill="1" applyBorder="1" applyAlignment="1" applyProtection="1">
      <alignment horizontal="center" vertical="center" shrinkToFit="1"/>
    </xf>
    <xf numFmtId="38" fontId="25" fillId="0" borderId="94" xfId="4" applyFont="1" applyFill="1" applyBorder="1" applyAlignment="1" applyProtection="1">
      <alignment vertical="center" shrinkToFit="1"/>
    </xf>
    <xf numFmtId="38" fontId="25" fillId="0" borderId="0" xfId="4" applyFont="1" applyFill="1" applyBorder="1" applyAlignment="1" applyProtection="1">
      <alignment horizontal="center" vertical="center" shrinkToFit="1"/>
    </xf>
    <xf numFmtId="38" fontId="25" fillId="8" borderId="88" xfId="4" applyFont="1" applyFill="1" applyBorder="1" applyAlignment="1" applyProtection="1">
      <alignment vertical="center" shrinkToFit="1"/>
    </xf>
    <xf numFmtId="38" fontId="25" fillId="8" borderId="91" xfId="4" applyFont="1" applyFill="1" applyBorder="1" applyAlignment="1" applyProtection="1">
      <alignment vertical="center" shrinkToFit="1"/>
    </xf>
    <xf numFmtId="38" fontId="25" fillId="0" borderId="5" xfId="4" applyFont="1" applyBorder="1" applyAlignment="1" applyProtection="1">
      <alignment vertical="center" shrinkToFit="1"/>
    </xf>
    <xf numFmtId="38" fontId="25" fillId="0" borderId="18" xfId="4" applyFont="1" applyBorder="1" applyProtection="1">
      <alignment vertical="center"/>
    </xf>
    <xf numFmtId="0" fontId="25" fillId="0" borderId="18" xfId="2" applyFont="1" applyBorder="1" applyAlignment="1">
      <alignment horizontal="center" vertical="center" wrapText="1"/>
    </xf>
    <xf numFmtId="38" fontId="25" fillId="5" borderId="150" xfId="4" applyFont="1" applyFill="1" applyBorder="1" applyAlignment="1" applyProtection="1">
      <alignment horizontal="center" vertical="center"/>
      <protection locked="0"/>
    </xf>
    <xf numFmtId="38" fontId="25" fillId="5" borderId="151" xfId="4" applyFont="1" applyFill="1" applyBorder="1" applyAlignment="1" applyProtection="1">
      <alignment vertical="center"/>
      <protection locked="0"/>
    </xf>
    <xf numFmtId="38" fontId="25" fillId="5" borderId="152" xfId="4" applyFont="1" applyFill="1" applyBorder="1" applyAlignment="1" applyProtection="1">
      <alignment vertical="center"/>
      <protection locked="0"/>
    </xf>
    <xf numFmtId="38" fontId="25" fillId="0" borderId="85" xfId="4" applyFont="1" applyFill="1" applyBorder="1" applyAlignment="1" applyProtection="1">
      <alignment horizontal="center" vertical="center" shrinkToFit="1"/>
    </xf>
    <xf numFmtId="38" fontId="25" fillId="0" borderId="159" xfId="4" applyFont="1" applyFill="1" applyBorder="1" applyAlignment="1" applyProtection="1">
      <alignment vertical="center" shrinkToFit="1"/>
    </xf>
    <xf numFmtId="38" fontId="25" fillId="0" borderId="135" xfId="4" applyFont="1" applyFill="1" applyBorder="1" applyAlignment="1" applyProtection="1">
      <alignment vertical="center" shrinkToFit="1"/>
    </xf>
    <xf numFmtId="38" fontId="25" fillId="0" borderId="160" xfId="4" applyFont="1" applyFill="1" applyBorder="1" applyAlignment="1" applyProtection="1">
      <alignment horizontal="center" vertical="center" shrinkToFit="1"/>
    </xf>
    <xf numFmtId="38" fontId="25" fillId="0" borderId="136" xfId="4" applyFont="1" applyFill="1" applyBorder="1" applyAlignment="1" applyProtection="1">
      <alignment horizontal="center" vertical="center" shrinkToFit="1"/>
    </xf>
    <xf numFmtId="38" fontId="25" fillId="8" borderId="159" xfId="4" applyFont="1" applyFill="1" applyBorder="1" applyAlignment="1" applyProtection="1">
      <alignment horizontal="center" vertical="center" shrinkToFit="1"/>
    </xf>
    <xf numFmtId="38" fontId="25" fillId="8" borderId="161" xfId="4" applyFont="1" applyFill="1" applyBorder="1" applyAlignment="1" applyProtection="1">
      <alignment horizontal="center" vertical="center" shrinkToFit="1"/>
    </xf>
    <xf numFmtId="38" fontId="25" fillId="0" borderId="85" xfId="4" applyFont="1" applyFill="1" applyBorder="1" applyAlignment="1" applyProtection="1">
      <alignment vertical="center" shrinkToFit="1"/>
    </xf>
    <xf numFmtId="38" fontId="25" fillId="0" borderId="5" xfId="4" applyFont="1" applyBorder="1" applyAlignment="1">
      <alignment vertical="center" shrinkToFit="1"/>
    </xf>
    <xf numFmtId="38" fontId="25" fillId="0" borderId="80" xfId="4" applyFont="1" applyBorder="1" applyProtection="1">
      <alignment vertical="center"/>
    </xf>
    <xf numFmtId="0" fontId="25" fillId="0" borderId="80" xfId="2" applyFont="1" applyBorder="1" applyAlignment="1">
      <alignment vertical="center" wrapText="1"/>
    </xf>
    <xf numFmtId="0" fontId="25" fillId="0" borderId="80" xfId="2" applyFont="1" applyBorder="1" applyAlignment="1">
      <alignment horizontal="center" vertical="center" wrapText="1"/>
    </xf>
    <xf numFmtId="38" fontId="42" fillId="2" borderId="107" xfId="4" applyFont="1" applyFill="1" applyBorder="1" applyAlignment="1" applyProtection="1">
      <alignment horizontal="center" vertical="center" wrapText="1"/>
      <protection locked="0"/>
    </xf>
    <xf numFmtId="38" fontId="30" fillId="0" borderId="109" xfId="4" applyFont="1" applyBorder="1" applyAlignment="1" applyProtection="1">
      <alignment vertical="center" shrinkToFit="1"/>
      <protection locked="0"/>
    </xf>
    <xf numFmtId="178" fontId="25" fillId="2" borderId="52" xfId="4" applyNumberFormat="1" applyFont="1" applyFill="1" applyBorder="1" applyAlignment="1" applyProtection="1">
      <alignment horizontal="center" vertical="center" shrinkToFit="1"/>
      <protection locked="0"/>
    </xf>
    <xf numFmtId="38" fontId="25" fillId="0" borderId="0" xfId="4" applyFont="1" applyAlignment="1" applyProtection="1">
      <alignment vertical="center"/>
    </xf>
    <xf numFmtId="38" fontId="25" fillId="0" borderId="116" xfId="4" applyFont="1" applyBorder="1" applyAlignment="1" applyProtection="1">
      <alignment vertical="center" shrinkToFit="1"/>
    </xf>
    <xf numFmtId="0" fontId="25" fillId="3" borderId="30" xfId="4" applyNumberFormat="1" applyFont="1" applyFill="1" applyBorder="1" applyAlignment="1" applyProtection="1">
      <alignment vertical="center" wrapText="1"/>
    </xf>
    <xf numFmtId="38" fontId="25" fillId="0" borderId="166" xfId="4" applyFont="1" applyBorder="1" applyAlignment="1" applyProtection="1">
      <alignment vertical="center" shrinkToFit="1"/>
    </xf>
    <xf numFmtId="38" fontId="25" fillId="0" borderId="118" xfId="4" applyFont="1" applyBorder="1" applyAlignment="1" applyProtection="1">
      <alignment vertical="center" shrinkToFit="1"/>
    </xf>
    <xf numFmtId="38" fontId="25" fillId="0" borderId="93" xfId="4" applyFont="1" applyFill="1" applyBorder="1" applyAlignment="1" applyProtection="1">
      <alignment vertical="center" shrinkToFit="1"/>
    </xf>
    <xf numFmtId="38" fontId="25" fillId="0" borderId="27" xfId="4" applyFont="1" applyFill="1" applyBorder="1" applyAlignment="1" applyProtection="1">
      <alignment vertical="center" shrinkToFit="1"/>
    </xf>
    <xf numFmtId="0" fontId="25" fillId="3" borderId="167" xfId="4" applyNumberFormat="1" applyFont="1" applyFill="1" applyBorder="1" applyAlignment="1" applyProtection="1">
      <alignment vertical="center" wrapText="1"/>
    </xf>
    <xf numFmtId="38" fontId="25" fillId="0" borderId="167" xfId="4" applyFont="1" applyFill="1" applyBorder="1" applyAlignment="1" applyProtection="1">
      <alignment horizontal="right" vertical="center" shrinkToFit="1"/>
    </xf>
    <xf numFmtId="38" fontId="25" fillId="0" borderId="168" xfId="4" applyFont="1" applyFill="1" applyBorder="1" applyAlignment="1" applyProtection="1">
      <alignment horizontal="right" vertical="center" shrinkToFit="1"/>
    </xf>
    <xf numFmtId="38" fontId="25" fillId="8" borderId="169" xfId="4" applyFont="1" applyFill="1" applyBorder="1" applyAlignment="1" applyProtection="1">
      <alignment vertical="center" shrinkToFit="1"/>
    </xf>
    <xf numFmtId="38" fontId="25" fillId="8" borderId="162" xfId="4" applyFont="1" applyFill="1" applyBorder="1" applyAlignment="1" applyProtection="1">
      <alignment vertical="center" shrinkToFit="1"/>
    </xf>
    <xf numFmtId="38" fontId="25" fillId="0" borderId="170" xfId="4" applyFont="1" applyFill="1" applyBorder="1" applyAlignment="1" applyProtection="1">
      <alignment vertical="center" shrinkToFit="1"/>
    </xf>
    <xf numFmtId="0" fontId="25" fillId="3" borderId="139" xfId="4" applyNumberFormat="1" applyFont="1" applyFill="1" applyBorder="1" applyAlignment="1" applyProtection="1">
      <alignment vertical="center" wrapText="1"/>
    </xf>
    <xf numFmtId="0" fontId="25" fillId="0" borderId="0" xfId="2" applyFont="1" applyAlignment="1">
      <alignment horizontal="right" vertical="center" shrinkToFit="1"/>
    </xf>
    <xf numFmtId="38" fontId="42" fillId="2" borderId="112" xfId="4" applyFont="1" applyFill="1" applyBorder="1" applyAlignment="1" applyProtection="1">
      <alignment horizontal="center" vertical="center" wrapText="1"/>
      <protection locked="0"/>
    </xf>
    <xf numFmtId="38" fontId="30" fillId="0" borderId="113" xfId="4" applyFont="1" applyBorder="1" applyAlignment="1" applyProtection="1">
      <alignment vertical="center" shrinkToFit="1"/>
      <protection locked="0"/>
    </xf>
    <xf numFmtId="38" fontId="25" fillId="0" borderId="112" xfId="4" applyFont="1" applyBorder="1" applyAlignment="1" applyProtection="1">
      <alignment vertical="center" shrinkToFit="1"/>
    </xf>
    <xf numFmtId="0" fontId="25" fillId="3" borderId="31" xfId="4" applyNumberFormat="1" applyFont="1" applyFill="1" applyBorder="1" applyAlignment="1" applyProtection="1">
      <alignment vertical="center" wrapText="1"/>
    </xf>
    <xf numFmtId="38" fontId="25" fillId="0" borderId="22" xfId="4" applyFont="1" applyBorder="1" applyAlignment="1" applyProtection="1">
      <alignment vertical="center" shrinkToFit="1"/>
    </xf>
    <xf numFmtId="38" fontId="25" fillId="0" borderId="113" xfId="4" applyFont="1" applyBorder="1" applyAlignment="1" applyProtection="1">
      <alignment vertical="center" shrinkToFit="1"/>
    </xf>
    <xf numFmtId="38" fontId="25" fillId="0" borderId="96" xfId="4" applyFont="1" applyFill="1" applyBorder="1" applyAlignment="1" applyProtection="1">
      <alignment vertical="center" shrinkToFit="1"/>
    </xf>
    <xf numFmtId="38" fontId="25" fillId="0" borderId="0" xfId="4" applyFont="1" applyBorder="1" applyAlignment="1" applyProtection="1">
      <alignment vertical="center" shrinkToFit="1"/>
    </xf>
    <xf numFmtId="0" fontId="25" fillId="3" borderId="51" xfId="4" applyNumberFormat="1" applyFont="1" applyFill="1" applyBorder="1" applyAlignment="1" applyProtection="1">
      <alignment vertical="center" wrapText="1"/>
    </xf>
    <xf numFmtId="38" fontId="25" fillId="0" borderId="51" xfId="4" applyFont="1" applyFill="1" applyBorder="1" applyAlignment="1" applyProtection="1">
      <alignment horizontal="right" vertical="center" shrinkToFit="1"/>
    </xf>
    <xf numFmtId="38" fontId="25" fillId="0" borderId="176" xfId="4" applyFont="1" applyFill="1" applyBorder="1" applyAlignment="1" applyProtection="1">
      <alignment horizontal="right" vertical="center" shrinkToFit="1"/>
    </xf>
    <xf numFmtId="38" fontId="25" fillId="8" borderId="177" xfId="4" applyFont="1" applyFill="1" applyBorder="1" applyAlignment="1" applyProtection="1">
      <alignment vertical="center" shrinkToFit="1"/>
    </xf>
    <xf numFmtId="38" fontId="25" fillId="8" borderId="174" xfId="4" applyFont="1" applyFill="1" applyBorder="1" applyAlignment="1" applyProtection="1">
      <alignment vertical="center" shrinkToFit="1"/>
    </xf>
    <xf numFmtId="38" fontId="25" fillId="0" borderId="178" xfId="4" applyFont="1" applyFill="1" applyBorder="1" applyAlignment="1" applyProtection="1">
      <alignment vertical="center" shrinkToFit="1"/>
    </xf>
    <xf numFmtId="0" fontId="25" fillId="3" borderId="22" xfId="4" applyNumberFormat="1" applyFont="1" applyFill="1" applyBorder="1" applyAlignment="1" applyProtection="1">
      <alignment vertical="center" wrapText="1"/>
    </xf>
    <xf numFmtId="38" fontId="25" fillId="0" borderId="0" xfId="4" applyFont="1" applyAlignment="1">
      <alignment horizontal="right" vertical="center" shrinkToFit="1"/>
    </xf>
    <xf numFmtId="38" fontId="42" fillId="2" borderId="174" xfId="4" applyFont="1" applyFill="1" applyBorder="1" applyAlignment="1" applyProtection="1">
      <alignment horizontal="center" vertical="center" wrapText="1"/>
      <protection locked="0"/>
    </xf>
    <xf numFmtId="38" fontId="25" fillId="0" borderId="0" xfId="4" applyFont="1" applyAlignment="1" applyProtection="1">
      <alignment horizontal="right" vertical="center"/>
    </xf>
    <xf numFmtId="38" fontId="25" fillId="0" borderId="1" xfId="4" applyFont="1" applyBorder="1" applyAlignment="1" applyProtection="1">
      <alignment horizontal="center" vertical="center" shrinkToFit="1"/>
    </xf>
    <xf numFmtId="38" fontId="25" fillId="0" borderId="94" xfId="4" applyFont="1" applyBorder="1" applyAlignment="1" applyProtection="1">
      <alignment vertical="center" shrinkToFit="1"/>
    </xf>
    <xf numFmtId="178" fontId="25" fillId="0" borderId="98" xfId="4" applyNumberFormat="1" applyFont="1" applyFill="1" applyBorder="1" applyAlignment="1" applyProtection="1">
      <alignment horizontal="center" vertical="center" shrinkToFit="1"/>
      <protection locked="0"/>
    </xf>
    <xf numFmtId="178" fontId="25" fillId="0" borderId="1" xfId="4" applyNumberFormat="1" applyFont="1" applyBorder="1" applyAlignment="1" applyProtection="1">
      <alignment horizontal="right" vertical="center" shrinkToFit="1"/>
    </xf>
    <xf numFmtId="38" fontId="25" fillId="0" borderId="94" xfId="4" applyFont="1" applyFill="1" applyBorder="1" applyAlignment="1" applyProtection="1">
      <alignment horizontal="right" vertical="center" shrinkToFit="1"/>
    </xf>
    <xf numFmtId="38" fontId="25" fillId="0" borderId="75" xfId="4" applyFont="1" applyFill="1" applyBorder="1" applyAlignment="1" applyProtection="1">
      <alignment vertical="center" shrinkToFit="1"/>
    </xf>
    <xf numFmtId="38" fontId="25" fillId="0" borderId="0" xfId="4" applyFont="1" applyFill="1" applyBorder="1" applyAlignment="1" applyProtection="1">
      <alignment horizontal="right" vertical="center" shrinkToFit="1"/>
    </xf>
    <xf numFmtId="38" fontId="42" fillId="2" borderId="120" xfId="4" applyFont="1" applyFill="1" applyBorder="1" applyAlignment="1" applyProtection="1">
      <alignment horizontal="center" vertical="center" wrapText="1"/>
      <protection locked="0"/>
    </xf>
    <xf numFmtId="38" fontId="30" fillId="0" borderId="122" xfId="4" applyFont="1" applyBorder="1" applyAlignment="1" applyProtection="1">
      <alignment vertical="center" shrinkToFit="1"/>
      <protection locked="0"/>
    </xf>
    <xf numFmtId="38" fontId="25" fillId="0" borderId="120" xfId="4" applyFont="1" applyBorder="1" applyAlignment="1" applyProtection="1">
      <alignment vertical="center" shrinkToFit="1"/>
    </xf>
    <xf numFmtId="0" fontId="25" fillId="3" borderId="188" xfId="4" applyNumberFormat="1" applyFont="1" applyFill="1" applyBorder="1" applyAlignment="1" applyProtection="1">
      <alignment vertical="center" wrapText="1"/>
    </xf>
    <xf numFmtId="38" fontId="25" fillId="0" borderId="189" xfId="4" applyFont="1" applyBorder="1" applyAlignment="1" applyProtection="1">
      <alignment vertical="center" shrinkToFit="1"/>
    </xf>
    <xf numFmtId="38" fontId="25" fillId="0" borderId="122" xfId="4" applyFont="1" applyBorder="1" applyAlignment="1" applyProtection="1">
      <alignment vertical="center" shrinkToFit="1"/>
    </xf>
    <xf numFmtId="38" fontId="25" fillId="0" borderId="28" xfId="4" applyFont="1" applyFill="1" applyBorder="1" applyAlignment="1" applyProtection="1">
      <alignment vertical="center" shrinkToFit="1"/>
    </xf>
    <xf numFmtId="0" fontId="25" fillId="3" borderId="190" xfId="4" applyNumberFormat="1" applyFont="1" applyFill="1" applyBorder="1" applyAlignment="1" applyProtection="1">
      <alignment vertical="center" wrapText="1"/>
    </xf>
    <xf numFmtId="38" fontId="25" fillId="0" borderId="190" xfId="4" applyFont="1" applyFill="1" applyBorder="1" applyAlignment="1" applyProtection="1">
      <alignment horizontal="right" vertical="center" shrinkToFit="1"/>
    </xf>
    <xf numFmtId="38" fontId="25" fillId="0" borderId="191" xfId="4" applyFont="1" applyFill="1" applyBorder="1" applyAlignment="1" applyProtection="1">
      <alignment horizontal="right" vertical="center" shrinkToFit="1"/>
    </xf>
    <xf numFmtId="38" fontId="25" fillId="8" borderId="192" xfId="4" applyFont="1" applyFill="1" applyBorder="1" applyAlignment="1" applyProtection="1">
      <alignment vertical="center" shrinkToFit="1"/>
    </xf>
    <xf numFmtId="38" fontId="25" fillId="8" borderId="187" xfId="4" applyFont="1" applyFill="1" applyBorder="1" applyAlignment="1" applyProtection="1">
      <alignment vertical="center" shrinkToFit="1"/>
    </xf>
    <xf numFmtId="38" fontId="25" fillId="0" borderId="193" xfId="4" applyFont="1" applyFill="1" applyBorder="1" applyAlignment="1" applyProtection="1">
      <alignment vertical="center" shrinkToFit="1"/>
    </xf>
    <xf numFmtId="0" fontId="25" fillId="3" borderId="189" xfId="4" applyNumberFormat="1" applyFont="1" applyFill="1" applyBorder="1" applyAlignment="1" applyProtection="1">
      <alignment vertical="center" wrapText="1"/>
    </xf>
    <xf numFmtId="38" fontId="25" fillId="0" borderId="0" xfId="4" applyFont="1" applyAlignment="1">
      <alignment horizontal="right" vertical="center"/>
    </xf>
    <xf numFmtId="49" fontId="56" fillId="0" borderId="0" xfId="2" applyNumberFormat="1" applyFont="1" applyAlignment="1">
      <alignment horizontal="center" vertical="center" wrapText="1"/>
    </xf>
    <xf numFmtId="38" fontId="25" fillId="0" borderId="85" xfId="4" applyFont="1" applyBorder="1" applyAlignment="1" applyProtection="1">
      <alignment vertical="center" shrinkToFit="1"/>
    </xf>
    <xf numFmtId="37" fontId="56" fillId="0" borderId="43" xfId="4" applyNumberFormat="1" applyFont="1" applyFill="1" applyBorder="1" applyAlignment="1" applyProtection="1">
      <alignment vertical="center" shrinkToFit="1"/>
    </xf>
    <xf numFmtId="38" fontId="28" fillId="0" borderId="43" xfId="4" applyFont="1" applyFill="1" applyBorder="1" applyAlignment="1" applyProtection="1">
      <alignment vertical="center"/>
      <protection locked="0"/>
    </xf>
    <xf numFmtId="38" fontId="25" fillId="0" borderId="0" xfId="4" applyFont="1" applyBorder="1" applyAlignment="1" applyProtection="1">
      <alignment vertical="center"/>
      <protection locked="0"/>
    </xf>
    <xf numFmtId="38" fontId="25" fillId="0" borderId="0" xfId="4" applyFont="1" applyFill="1" applyAlignment="1" applyProtection="1">
      <alignment horizontal="center" vertical="center" shrinkToFit="1"/>
    </xf>
    <xf numFmtId="38" fontId="25" fillId="0" borderId="44" xfId="4" applyFont="1" applyFill="1" applyBorder="1" applyAlignment="1" applyProtection="1">
      <alignment vertical="center" shrinkToFit="1"/>
    </xf>
    <xf numFmtId="38" fontId="25" fillId="0" borderId="45" xfId="4" applyFont="1" applyFill="1" applyBorder="1" applyAlignment="1" applyProtection="1">
      <alignment vertical="center" shrinkToFit="1"/>
    </xf>
    <xf numFmtId="38" fontId="25" fillId="0" borderId="123" xfId="4" applyFont="1" applyBorder="1" applyAlignment="1" applyProtection="1">
      <alignment horizontal="center" vertical="center" shrinkToFit="1"/>
    </xf>
    <xf numFmtId="38" fontId="25" fillId="0" borderId="195" xfId="4" applyFont="1" applyBorder="1" applyAlignment="1" applyProtection="1">
      <alignment horizontal="center" vertical="center" shrinkToFit="1"/>
    </xf>
    <xf numFmtId="38" fontId="25" fillId="0" borderId="139" xfId="4" applyFont="1" applyFill="1" applyBorder="1" applyAlignment="1" applyProtection="1">
      <alignment vertical="center" shrinkToFit="1"/>
    </xf>
    <xf numFmtId="38" fontId="25" fillId="0" borderId="109" xfId="4" applyFont="1" applyFill="1" applyBorder="1" applyAlignment="1" applyProtection="1">
      <alignment vertical="center" shrinkToFit="1"/>
    </xf>
    <xf numFmtId="0" fontId="25" fillId="3" borderId="100" xfId="4" applyNumberFormat="1" applyFont="1" applyFill="1" applyBorder="1" applyAlignment="1" applyProtection="1">
      <alignment vertical="center" wrapText="1"/>
    </xf>
    <xf numFmtId="38" fontId="25" fillId="0" borderId="196" xfId="4" applyFont="1" applyFill="1" applyBorder="1" applyAlignment="1" applyProtection="1">
      <alignment vertical="center" shrinkToFit="1"/>
    </xf>
    <xf numFmtId="0" fontId="25" fillId="3" borderId="107" xfId="4" applyNumberFormat="1" applyFont="1" applyFill="1" applyBorder="1" applyAlignment="1" applyProtection="1">
      <alignment vertical="center" wrapText="1"/>
    </xf>
    <xf numFmtId="178" fontId="25" fillId="0" borderId="0" xfId="4" applyNumberFormat="1" applyFont="1" applyFill="1" applyBorder="1" applyAlignment="1" applyProtection="1">
      <alignment vertical="center" shrinkToFit="1"/>
    </xf>
    <xf numFmtId="38" fontId="25" fillId="5" borderId="16" xfId="4" applyFont="1" applyFill="1" applyBorder="1" applyAlignment="1" applyProtection="1">
      <alignment vertical="center" shrinkToFit="1"/>
    </xf>
    <xf numFmtId="38" fontId="25" fillId="5" borderId="172" xfId="4" applyFont="1" applyFill="1" applyBorder="1" applyAlignment="1" applyProtection="1">
      <alignment vertical="center" shrinkToFit="1"/>
    </xf>
    <xf numFmtId="38" fontId="25" fillId="0" borderId="197" xfId="4" applyFont="1" applyBorder="1" applyAlignment="1" applyProtection="1">
      <alignment vertical="center" shrinkToFit="1"/>
    </xf>
    <xf numFmtId="38" fontId="25" fillId="0" borderId="22" xfId="4" applyFont="1" applyFill="1" applyBorder="1" applyAlignment="1" applyProtection="1">
      <alignment vertical="center" shrinkToFit="1"/>
    </xf>
    <xf numFmtId="38" fontId="25" fillId="0" borderId="113" xfId="4" applyFont="1" applyFill="1" applyBorder="1" applyAlignment="1" applyProtection="1">
      <alignment vertical="center" shrinkToFit="1"/>
    </xf>
    <xf numFmtId="0" fontId="25" fillId="3" borderId="112" xfId="4" applyNumberFormat="1" applyFont="1" applyFill="1" applyBorder="1" applyAlignment="1" applyProtection="1">
      <alignment vertical="center" wrapText="1"/>
    </xf>
    <xf numFmtId="38" fontId="25" fillId="0" borderId="0" xfId="4" applyFont="1" applyBorder="1">
      <alignment vertical="center"/>
    </xf>
    <xf numFmtId="38" fontId="25" fillId="0" borderId="207" xfId="4" applyFont="1" applyBorder="1" applyAlignment="1" applyProtection="1">
      <alignment vertical="center" shrinkToFit="1"/>
    </xf>
    <xf numFmtId="38" fontId="25" fillId="0" borderId="189" xfId="4" applyFont="1" applyFill="1" applyBorder="1" applyAlignment="1" applyProtection="1">
      <alignment vertical="center" shrinkToFit="1"/>
    </xf>
    <xf numFmtId="38" fontId="25" fillId="0" borderId="122" xfId="4" applyFont="1" applyFill="1" applyBorder="1" applyAlignment="1" applyProtection="1">
      <alignment vertical="center" shrinkToFit="1"/>
    </xf>
    <xf numFmtId="0" fontId="25" fillId="3" borderId="120" xfId="4" applyNumberFormat="1" applyFont="1" applyFill="1" applyBorder="1" applyAlignment="1" applyProtection="1">
      <alignment vertical="center" wrapText="1"/>
    </xf>
    <xf numFmtId="38" fontId="25" fillId="0" borderId="24" xfId="4" applyFont="1" applyBorder="1" applyAlignment="1" applyProtection="1">
      <alignment vertical="center" shrinkToFit="1"/>
    </xf>
    <xf numFmtId="38" fontId="25" fillId="5" borderId="17" xfId="4" applyFont="1" applyFill="1" applyBorder="1" applyAlignment="1" applyProtection="1">
      <alignment vertical="center" shrinkToFit="1"/>
    </xf>
    <xf numFmtId="38" fontId="25" fillId="5" borderId="124" xfId="4" applyFont="1" applyFill="1" applyBorder="1" applyAlignment="1" applyProtection="1">
      <alignment vertical="center" shrinkToFit="1"/>
    </xf>
    <xf numFmtId="38" fontId="25" fillId="0" borderId="0" xfId="4" applyFont="1" applyFill="1" applyBorder="1" applyAlignment="1" applyProtection="1">
      <alignment vertical="center" shrinkToFit="1"/>
      <protection locked="0"/>
    </xf>
    <xf numFmtId="9" fontId="25" fillId="0" borderId="0" xfId="10" applyFont="1" applyBorder="1" applyAlignment="1" applyProtection="1">
      <alignment horizontal="left" vertical="center" indent="1"/>
      <protection locked="0"/>
    </xf>
    <xf numFmtId="38" fontId="25" fillId="0" borderId="0" xfId="4" applyFont="1" applyBorder="1" applyAlignment="1" applyProtection="1">
      <alignment horizontal="right" vertical="center"/>
    </xf>
    <xf numFmtId="38" fontId="25" fillId="0" borderId="0" xfId="4" applyFont="1" applyBorder="1" applyAlignment="1" applyProtection="1">
      <alignment horizontal="center" vertical="center" shrinkToFit="1"/>
    </xf>
    <xf numFmtId="178" fontId="25" fillId="0" borderId="0" xfId="4" applyNumberFormat="1" applyFont="1" applyBorder="1" applyAlignment="1" applyProtection="1">
      <alignment horizontal="right" vertical="center" shrinkToFit="1"/>
    </xf>
    <xf numFmtId="38" fontId="25" fillId="6" borderId="0" xfId="4" applyFont="1" applyFill="1" applyAlignment="1" applyProtection="1">
      <alignment vertical="center" shrinkToFit="1"/>
    </xf>
    <xf numFmtId="38" fontId="25" fillId="0" borderId="0" xfId="4" applyFont="1" applyFill="1" applyBorder="1" applyAlignment="1">
      <alignment horizontal="right" vertical="center"/>
    </xf>
    <xf numFmtId="38" fontId="60" fillId="0" borderId="0" xfId="4" applyFont="1" applyFill="1" applyBorder="1" applyAlignment="1">
      <alignment vertical="center"/>
    </xf>
    <xf numFmtId="38" fontId="25" fillId="0" borderId="94" xfId="4" applyFont="1" applyBorder="1">
      <alignment vertical="center"/>
    </xf>
    <xf numFmtId="38" fontId="25" fillId="0" borderId="85" xfId="4" applyFont="1" applyBorder="1">
      <alignment vertical="center"/>
    </xf>
    <xf numFmtId="38" fontId="25" fillId="5" borderId="132" xfId="4" applyFont="1" applyFill="1" applyBorder="1" applyAlignment="1" applyProtection="1">
      <alignment horizontal="center" vertical="center"/>
    </xf>
    <xf numFmtId="38" fontId="25" fillId="5" borderId="88" xfId="4" applyFont="1" applyFill="1" applyBorder="1" applyAlignment="1" applyProtection="1">
      <alignment horizontal="center" vertical="center"/>
    </xf>
    <xf numFmtId="38" fontId="25" fillId="5" borderId="99" xfId="4" applyFont="1" applyFill="1" applyBorder="1" applyAlignment="1" applyProtection="1">
      <alignment horizontal="center" vertical="center"/>
    </xf>
    <xf numFmtId="38" fontId="25" fillId="5" borderId="78" xfId="4" applyFont="1" applyFill="1" applyBorder="1" applyAlignment="1" applyProtection="1">
      <alignment vertical="center" wrapText="1"/>
    </xf>
    <xf numFmtId="38" fontId="25" fillId="5" borderId="146" xfId="4" applyFont="1" applyFill="1" applyBorder="1" applyAlignment="1" applyProtection="1">
      <alignment horizontal="center" vertical="center"/>
    </xf>
    <xf numFmtId="38" fontId="42" fillId="2" borderId="216" xfId="4" applyFont="1" applyFill="1" applyBorder="1" applyAlignment="1" applyProtection="1">
      <alignment horizontal="center" vertical="center" wrapText="1"/>
      <protection locked="0"/>
    </xf>
    <xf numFmtId="38" fontId="28" fillId="11" borderId="162" xfId="4" applyFont="1" applyFill="1" applyBorder="1" applyAlignment="1" applyProtection="1">
      <alignment horizontal="center" vertical="center" wrapText="1"/>
    </xf>
    <xf numFmtId="38" fontId="42" fillId="2" borderId="177" xfId="4" applyFont="1" applyFill="1" applyBorder="1" applyAlignment="1" applyProtection="1">
      <alignment horizontal="center" vertical="center" wrapText="1"/>
      <protection locked="0"/>
    </xf>
    <xf numFmtId="38" fontId="28" fillId="11" borderId="174" xfId="4" applyFont="1" applyFill="1" applyBorder="1" applyAlignment="1" applyProtection="1">
      <alignment horizontal="center" vertical="center" wrapText="1"/>
    </xf>
    <xf numFmtId="0" fontId="42" fillId="0" borderId="0" xfId="2" applyFont="1" applyAlignment="1">
      <alignment horizontal="center" vertical="center" shrinkToFit="1"/>
    </xf>
    <xf numFmtId="38" fontId="28" fillId="11" borderId="173" xfId="4" applyFont="1" applyFill="1" applyBorder="1" applyAlignment="1" applyProtection="1">
      <alignment horizontal="center" vertical="center" wrapText="1"/>
    </xf>
    <xf numFmtId="38" fontId="28" fillId="11" borderId="154" xfId="4" applyFont="1" applyFill="1" applyBorder="1" applyAlignment="1" applyProtection="1">
      <alignment horizontal="center" vertical="center" wrapText="1"/>
    </xf>
    <xf numFmtId="38" fontId="28" fillId="11" borderId="187" xfId="4" applyFont="1" applyFill="1" applyBorder="1" applyAlignment="1" applyProtection="1">
      <alignment horizontal="center" vertical="center" wrapText="1"/>
    </xf>
    <xf numFmtId="38" fontId="25" fillId="0" borderId="141" xfId="4" applyFont="1" applyFill="1" applyBorder="1" applyAlignment="1" applyProtection="1">
      <alignment vertical="center"/>
      <protection locked="0"/>
    </xf>
    <xf numFmtId="38" fontId="25" fillId="0" borderId="142" xfId="4" applyFont="1" applyFill="1" applyBorder="1" applyAlignment="1" applyProtection="1">
      <alignment vertical="center"/>
      <protection locked="0"/>
    </xf>
    <xf numFmtId="38" fontId="25" fillId="0" borderId="143" xfId="4" applyFont="1" applyFill="1" applyBorder="1" applyAlignment="1" applyProtection="1">
      <alignment vertical="center"/>
      <protection locked="0"/>
    </xf>
    <xf numFmtId="38" fontId="25" fillId="0" borderId="173" xfId="4" applyFont="1" applyFill="1" applyBorder="1" applyAlignment="1" applyProtection="1">
      <alignment vertical="center"/>
      <protection locked="0"/>
    </xf>
    <xf numFmtId="38" fontId="25" fillId="0" borderId="21" xfId="4" applyFont="1" applyFill="1" applyBorder="1" applyAlignment="1" applyProtection="1">
      <alignment vertical="center"/>
      <protection locked="0"/>
    </xf>
    <xf numFmtId="38" fontId="25" fillId="0" borderId="175" xfId="4" applyFont="1" applyFill="1" applyBorder="1" applyAlignment="1" applyProtection="1">
      <alignment vertical="center"/>
      <protection locked="0"/>
    </xf>
    <xf numFmtId="38" fontId="25" fillId="0" borderId="154" xfId="4" applyFont="1" applyBorder="1" applyAlignment="1" applyProtection="1">
      <alignment vertical="center"/>
      <protection locked="0"/>
    </xf>
    <xf numFmtId="38" fontId="25" fillId="0" borderId="155" xfId="4" applyFont="1" applyBorder="1" applyAlignment="1" applyProtection="1">
      <alignment vertical="center"/>
      <protection locked="0"/>
    </xf>
    <xf numFmtId="38" fontId="25" fillId="0" borderId="156" xfId="4" applyFont="1" applyBorder="1" applyAlignment="1" applyProtection="1">
      <alignment vertical="center"/>
      <protection locked="0"/>
    </xf>
    <xf numFmtId="38" fontId="25" fillId="5" borderId="151" xfId="4" applyFont="1" applyFill="1" applyBorder="1" applyAlignment="1" applyProtection="1">
      <alignment vertical="center"/>
    </xf>
    <xf numFmtId="38" fontId="25" fillId="5" borderId="152" xfId="4" applyFont="1" applyFill="1" applyBorder="1" applyAlignment="1" applyProtection="1">
      <alignment vertical="center"/>
    </xf>
    <xf numFmtId="38" fontId="28" fillId="2" borderId="107" xfId="4" applyFont="1" applyFill="1" applyBorder="1" applyAlignment="1" applyProtection="1">
      <alignment horizontal="center" vertical="center" wrapText="1"/>
      <protection locked="0"/>
    </xf>
    <xf numFmtId="38" fontId="29" fillId="0" borderId="118" xfId="4" applyFont="1" applyBorder="1" applyAlignment="1" applyProtection="1">
      <alignment vertical="center" shrinkToFit="1"/>
      <protection locked="0"/>
    </xf>
    <xf numFmtId="38" fontId="28" fillId="2" borderId="179" xfId="4" applyFont="1" applyFill="1" applyBorder="1" applyAlignment="1" applyProtection="1">
      <alignment horizontal="center" vertical="center" wrapText="1"/>
      <protection locked="0"/>
    </xf>
    <xf numFmtId="38" fontId="28" fillId="11" borderId="218" xfId="4" applyFont="1" applyFill="1" applyBorder="1" applyAlignment="1" applyProtection="1">
      <alignment horizontal="center" vertical="center" wrapText="1"/>
    </xf>
    <xf numFmtId="38" fontId="28" fillId="2" borderId="112" xfId="4" applyFont="1" applyFill="1" applyBorder="1" applyAlignment="1" applyProtection="1">
      <alignment horizontal="center" vertical="center" wrapText="1"/>
      <protection locked="0"/>
    </xf>
    <xf numFmtId="38" fontId="29" fillId="0" borderId="113" xfId="4" applyFont="1" applyBorder="1" applyAlignment="1" applyProtection="1">
      <alignment vertical="center" shrinkToFit="1"/>
      <protection locked="0"/>
    </xf>
    <xf numFmtId="38" fontId="28" fillId="2" borderId="173" xfId="4" applyFont="1" applyFill="1" applyBorder="1" applyAlignment="1" applyProtection="1">
      <alignment horizontal="center" vertical="center" wrapText="1"/>
      <protection locked="0"/>
    </xf>
    <xf numFmtId="38" fontId="28" fillId="2" borderId="174" xfId="4" applyFont="1" applyFill="1" applyBorder="1" applyAlignment="1" applyProtection="1">
      <alignment horizontal="center" vertical="center" wrapText="1"/>
      <protection locked="0"/>
    </xf>
    <xf numFmtId="38" fontId="28" fillId="2" borderId="120" xfId="4" applyFont="1" applyFill="1" applyBorder="1" applyAlignment="1" applyProtection="1">
      <alignment horizontal="center" vertical="center" wrapText="1"/>
      <protection locked="0"/>
    </xf>
    <xf numFmtId="38" fontId="29" fillId="0" borderId="122" xfId="4" applyFont="1" applyBorder="1" applyAlignment="1" applyProtection="1">
      <alignment vertical="center" shrinkToFit="1"/>
      <protection locked="0"/>
    </xf>
    <xf numFmtId="38" fontId="29" fillId="0" borderId="109" xfId="4" applyFont="1" applyBorder="1" applyAlignment="1" applyProtection="1">
      <alignment vertical="center" shrinkToFit="1"/>
      <protection locked="0"/>
    </xf>
    <xf numFmtId="38" fontId="28" fillId="2" borderId="141" xfId="4" applyFont="1" applyFill="1" applyBorder="1" applyAlignment="1" applyProtection="1">
      <alignment horizontal="center" vertical="center" wrapText="1"/>
      <protection locked="0"/>
    </xf>
    <xf numFmtId="38" fontId="28" fillId="5" borderId="0" xfId="4" applyFont="1" applyFill="1" applyBorder="1" applyAlignment="1" applyProtection="1">
      <alignment vertical="center" wrapText="1"/>
    </xf>
    <xf numFmtId="38" fontId="25" fillId="5" borderId="0" xfId="4" applyFont="1" applyFill="1" applyBorder="1" applyAlignment="1" applyProtection="1">
      <alignment vertical="center" wrapText="1"/>
    </xf>
    <xf numFmtId="38" fontId="25" fillId="5" borderId="0" xfId="4" applyFont="1" applyFill="1" applyBorder="1" applyAlignment="1" applyProtection="1">
      <alignment vertical="center"/>
    </xf>
    <xf numFmtId="38" fontId="56" fillId="0" borderId="0" xfId="4" applyFont="1" applyFill="1" applyBorder="1" applyAlignment="1" applyProtection="1">
      <alignment vertical="center"/>
      <protection locked="0"/>
    </xf>
    <xf numFmtId="38" fontId="28" fillId="5" borderId="0" xfId="4" applyFont="1" applyFill="1" applyBorder="1" applyAlignment="1" applyProtection="1">
      <alignment vertical="center"/>
      <protection locked="0"/>
    </xf>
    <xf numFmtId="38" fontId="25" fillId="0" borderId="0" xfId="4" applyFont="1" applyFill="1" applyBorder="1" applyAlignment="1" applyProtection="1">
      <alignment vertical="center" wrapText="1"/>
      <protection locked="0"/>
    </xf>
    <xf numFmtId="38" fontId="25" fillId="0" borderId="0" xfId="4" applyFont="1" applyBorder="1" applyAlignment="1" applyProtection="1">
      <alignment vertical="center" wrapText="1"/>
      <protection locked="0"/>
    </xf>
    <xf numFmtId="38" fontId="25" fillId="0" borderId="0" xfId="4" applyFont="1" applyFill="1" applyBorder="1" applyAlignment="1" applyProtection="1">
      <alignment vertical="center"/>
      <protection locked="0"/>
    </xf>
    <xf numFmtId="179" fontId="10" fillId="2" borderId="6" xfId="2" applyNumberFormat="1" applyFont="1" applyFill="1" applyBorder="1" applyAlignment="1">
      <alignment horizontal="left" vertical="center" indent="1" shrinkToFit="1"/>
    </xf>
    <xf numFmtId="179" fontId="10" fillId="2" borderId="8" xfId="2" applyNumberFormat="1" applyFont="1" applyFill="1" applyBorder="1" applyAlignment="1">
      <alignment horizontal="left" vertical="center" indent="1" shrinkToFit="1"/>
    </xf>
    <xf numFmtId="0" fontId="10" fillId="2" borderId="5" xfId="0" applyFont="1" applyFill="1" applyBorder="1" applyAlignment="1">
      <alignment horizontal="center" vertical="center"/>
    </xf>
    <xf numFmtId="0" fontId="10" fillId="2" borderId="0" xfId="0" applyFont="1" applyFill="1" applyAlignment="1">
      <alignment horizontal="center" vertical="center"/>
    </xf>
    <xf numFmtId="0" fontId="10" fillId="2" borderId="34" xfId="0" applyFont="1" applyFill="1" applyBorder="1" applyAlignment="1">
      <alignment horizontal="center" vertical="center"/>
    </xf>
    <xf numFmtId="179" fontId="10" fillId="0" borderId="1" xfId="2" applyNumberFormat="1" applyFont="1" applyBorder="1" applyAlignment="1">
      <alignment horizontal="center" vertical="center" shrinkToFit="1"/>
    </xf>
    <xf numFmtId="0" fontId="52" fillId="0" borderId="89" xfId="2" applyFont="1" applyBorder="1" applyAlignment="1">
      <alignment horizontal="center" vertical="center" wrapText="1"/>
    </xf>
    <xf numFmtId="0" fontId="52" fillId="0" borderId="88" xfId="2" applyFont="1" applyBorder="1" applyAlignment="1">
      <alignment horizontal="center" vertical="center" wrapText="1"/>
    </xf>
    <xf numFmtId="0" fontId="52" fillId="0" borderId="90" xfId="2" applyFont="1" applyBorder="1" applyAlignment="1">
      <alignment horizontal="center" vertical="center" wrapText="1"/>
    </xf>
    <xf numFmtId="0" fontId="52" fillId="0" borderId="91" xfId="2" applyFont="1" applyBorder="1" applyAlignment="1">
      <alignment horizontal="center" vertical="center" wrapText="1"/>
    </xf>
    <xf numFmtId="0" fontId="53" fillId="0" borderId="84" xfId="2" applyFont="1" applyBorder="1" applyAlignment="1">
      <alignment horizontal="center" vertical="center"/>
    </xf>
    <xf numFmtId="0" fontId="53" fillId="0" borderId="94" xfId="2" applyFont="1" applyBorder="1" applyAlignment="1">
      <alignment horizontal="center" vertical="center"/>
    </xf>
    <xf numFmtId="0" fontId="53" fillId="0" borderId="85" xfId="2" applyFont="1" applyBorder="1" applyAlignment="1">
      <alignment horizontal="center" vertical="center"/>
    </xf>
    <xf numFmtId="0" fontId="56" fillId="0" borderId="18" xfId="9" applyFont="1" applyBorder="1" applyAlignment="1">
      <alignment horizontal="center" vertical="center" shrinkToFit="1"/>
    </xf>
    <xf numFmtId="0" fontId="56" fillId="0" borderId="99" xfId="9" applyFont="1" applyBorder="1" applyAlignment="1">
      <alignment horizontal="center" vertical="center" shrinkToFit="1"/>
    </xf>
    <xf numFmtId="0" fontId="56" fillId="0" borderId="100" xfId="9" applyFont="1" applyBorder="1" applyAlignment="1">
      <alignment horizontal="center" vertical="center" shrinkToFit="1"/>
    </xf>
    <xf numFmtId="0" fontId="56" fillId="0" borderId="101" xfId="9" applyFont="1" applyBorder="1" applyAlignment="1">
      <alignment horizontal="center" vertical="center" shrinkToFit="1"/>
    </xf>
    <xf numFmtId="0" fontId="57" fillId="0" borderId="99" xfId="9" applyFont="1" applyBorder="1" applyAlignment="1">
      <alignment horizontal="center" vertical="center" wrapText="1"/>
    </xf>
    <xf numFmtId="0" fontId="57" fillId="0" borderId="100" xfId="9" applyFont="1" applyBorder="1" applyAlignment="1">
      <alignment horizontal="center" vertical="center" wrapText="1"/>
    </xf>
    <xf numFmtId="179" fontId="56" fillId="0" borderId="0" xfId="8" applyNumberFormat="1" applyFont="1" applyAlignment="1">
      <alignment horizontal="center" vertical="center"/>
    </xf>
    <xf numFmtId="38" fontId="56" fillId="0" borderId="9" xfId="8" applyFont="1" applyBorder="1" applyAlignment="1">
      <alignment horizontal="center" vertical="center"/>
    </xf>
    <xf numFmtId="38" fontId="56" fillId="0" borderId="11" xfId="8" applyFont="1" applyBorder="1" applyAlignment="1">
      <alignment horizontal="center" vertical="center"/>
    </xf>
    <xf numFmtId="0" fontId="56" fillId="0" borderId="80" xfId="9" applyFont="1" applyBorder="1" applyAlignment="1">
      <alignment horizontal="center" vertical="center" shrinkToFit="1"/>
    </xf>
    <xf numFmtId="0" fontId="56" fillId="0" borderId="101" xfId="9" applyFont="1" applyBorder="1" applyAlignment="1">
      <alignment horizontal="center" vertical="center" wrapText="1" shrinkToFit="1"/>
    </xf>
    <xf numFmtId="38" fontId="25" fillId="0" borderId="6" xfId="4" applyFont="1" applyBorder="1" applyAlignment="1">
      <alignment horizontal="center" vertical="center"/>
    </xf>
    <xf numFmtId="38" fontId="25" fillId="0" borderId="8" xfId="4" applyFont="1" applyBorder="1" applyAlignment="1">
      <alignment horizontal="center" vertical="center"/>
    </xf>
    <xf numFmtId="38" fontId="42" fillId="0" borderId="27" xfId="4" applyFont="1" applyBorder="1" applyAlignment="1">
      <alignment horizontal="center"/>
    </xf>
    <xf numFmtId="38" fontId="42" fillId="0" borderId="43" xfId="4" applyFont="1" applyBorder="1" applyAlignment="1">
      <alignment horizontal="center"/>
    </xf>
    <xf numFmtId="38" fontId="42" fillId="0" borderId="26" xfId="4" applyFont="1" applyBorder="1" applyAlignment="1">
      <alignment horizontal="center"/>
    </xf>
    <xf numFmtId="38" fontId="42" fillId="0" borderId="102" xfId="4" applyFont="1" applyBorder="1" applyAlignment="1">
      <alignment horizontal="center"/>
    </xf>
    <xf numFmtId="38" fontId="42" fillId="0" borderId="73" xfId="4" applyFont="1" applyBorder="1" applyAlignment="1">
      <alignment horizontal="center"/>
    </xf>
    <xf numFmtId="38" fontId="42" fillId="0" borderId="92" xfId="4" applyFont="1" applyBorder="1" applyAlignment="1">
      <alignment horizontal="center"/>
    </xf>
    <xf numFmtId="38" fontId="25" fillId="0" borderId="104" xfId="4" applyFont="1" applyBorder="1" applyAlignment="1">
      <alignment horizontal="center" vertical="center"/>
    </xf>
    <xf numFmtId="38" fontId="25" fillId="0" borderId="87" xfId="4" applyFont="1" applyBorder="1" applyAlignment="1">
      <alignment horizontal="center" vertical="center"/>
    </xf>
    <xf numFmtId="38" fontId="60" fillId="0" borderId="0" xfId="4" applyFont="1" applyFill="1" applyBorder="1" applyAlignment="1">
      <alignment horizontal="center" vertical="center"/>
    </xf>
    <xf numFmtId="38" fontId="60" fillId="0" borderId="29" xfId="4" applyFont="1" applyFill="1" applyBorder="1" applyAlignment="1">
      <alignment horizontal="center" vertical="center"/>
    </xf>
    <xf numFmtId="38" fontId="30" fillId="0" borderId="27" xfId="4" applyFont="1" applyBorder="1" applyAlignment="1" applyProtection="1">
      <alignment horizontal="center" vertical="center"/>
      <protection locked="0"/>
    </xf>
    <xf numFmtId="38" fontId="30" fillId="0" borderId="26" xfId="4" applyFont="1" applyBorder="1" applyAlignment="1" applyProtection="1">
      <alignment horizontal="center" vertical="center"/>
      <protection locked="0"/>
    </xf>
    <xf numFmtId="38" fontId="30" fillId="0" borderId="28" xfId="4" applyFont="1" applyBorder="1" applyAlignment="1" applyProtection="1">
      <alignment horizontal="center" vertical="center"/>
      <protection locked="0"/>
    </xf>
    <xf numFmtId="38" fontId="30" fillId="0" borderId="25" xfId="4" applyFont="1" applyBorder="1" applyAlignment="1" applyProtection="1">
      <alignment horizontal="center" vertical="center"/>
      <protection locked="0"/>
    </xf>
    <xf numFmtId="38" fontId="46" fillId="5" borderId="27" xfId="4" applyFont="1" applyFill="1" applyBorder="1" applyAlignment="1" applyProtection="1">
      <alignment horizontal="center" vertical="center"/>
      <protection locked="0"/>
    </xf>
    <xf numFmtId="38" fontId="46" fillId="5" borderId="43" xfId="4" applyFont="1" applyFill="1" applyBorder="1" applyAlignment="1" applyProtection="1">
      <alignment horizontal="center" vertical="center"/>
      <protection locked="0"/>
    </xf>
    <xf numFmtId="38" fontId="46" fillId="5" borderId="28" xfId="4" applyFont="1" applyFill="1" applyBorder="1" applyAlignment="1" applyProtection="1">
      <alignment horizontal="center" vertical="center"/>
      <protection locked="0"/>
    </xf>
    <xf numFmtId="38" fontId="46" fillId="5" borderId="29" xfId="4" applyFont="1" applyFill="1" applyBorder="1" applyAlignment="1" applyProtection="1">
      <alignment horizontal="center" vertical="center"/>
      <protection locked="0"/>
    </xf>
    <xf numFmtId="38" fontId="29" fillId="0" borderId="27" xfId="4" applyFont="1" applyBorder="1" applyAlignment="1" applyProtection="1">
      <alignment horizontal="center" vertical="center" shrinkToFit="1"/>
      <protection locked="0"/>
    </xf>
    <xf numFmtId="38" fontId="29" fillId="0" borderId="43" xfId="4" applyFont="1" applyBorder="1" applyAlignment="1" applyProtection="1">
      <alignment horizontal="center" vertical="center" shrinkToFit="1"/>
      <protection locked="0"/>
    </xf>
    <xf numFmtId="38" fontId="29" fillId="0" borderId="26" xfId="4" applyFont="1" applyBorder="1" applyAlignment="1" applyProtection="1">
      <alignment horizontal="center" vertical="center" shrinkToFit="1"/>
      <protection locked="0"/>
    </xf>
    <xf numFmtId="38" fontId="29" fillId="0" borderId="28" xfId="4" applyFont="1" applyBorder="1" applyAlignment="1" applyProtection="1">
      <alignment horizontal="center" vertical="center" shrinkToFit="1"/>
      <protection locked="0"/>
    </xf>
    <xf numFmtId="38" fontId="29" fillId="0" borderId="29" xfId="4" applyFont="1" applyBorder="1" applyAlignment="1" applyProtection="1">
      <alignment horizontal="center" vertical="center" shrinkToFit="1"/>
      <protection locked="0"/>
    </xf>
    <xf numFmtId="38" fontId="29" fillId="0" borderId="25" xfId="4" applyFont="1" applyBorder="1" applyAlignment="1" applyProtection="1">
      <alignment horizontal="center" vertical="center" shrinkToFit="1"/>
      <protection locked="0"/>
    </xf>
    <xf numFmtId="38" fontId="46" fillId="5" borderId="128" xfId="4" applyFont="1" applyFill="1" applyBorder="1" applyAlignment="1" applyProtection="1">
      <alignment horizontal="center" vertical="center"/>
      <protection locked="0"/>
    </xf>
    <xf numFmtId="38" fontId="46" fillId="5" borderId="135" xfId="4" applyFont="1" applyFill="1" applyBorder="1" applyAlignment="1" applyProtection="1">
      <alignment horizontal="center" vertical="center"/>
      <protection locked="0"/>
    </xf>
    <xf numFmtId="38" fontId="30" fillId="6" borderId="72" xfId="4" applyFont="1" applyFill="1" applyBorder="1" applyAlignment="1" applyProtection="1">
      <alignment horizontal="center" vertical="center"/>
      <protection locked="0"/>
    </xf>
    <xf numFmtId="38" fontId="30" fillId="6" borderId="126" xfId="4" applyFont="1" applyFill="1" applyBorder="1" applyAlignment="1" applyProtection="1">
      <alignment horizontal="center" vertical="center"/>
      <protection locked="0"/>
    </xf>
    <xf numFmtId="38" fontId="30" fillId="6" borderId="136" xfId="4" applyFont="1" applyFill="1" applyBorder="1" applyAlignment="1" applyProtection="1">
      <alignment horizontal="center" vertical="center"/>
      <protection locked="0"/>
    </xf>
    <xf numFmtId="38" fontId="30" fillId="6" borderId="133" xfId="4" applyFont="1" applyFill="1" applyBorder="1" applyAlignment="1" applyProtection="1">
      <alignment horizontal="center" vertical="center"/>
      <protection locked="0"/>
    </xf>
    <xf numFmtId="38" fontId="30" fillId="0" borderId="127" xfId="4" applyFont="1" applyBorder="1" applyAlignment="1" applyProtection="1">
      <alignment horizontal="center" vertical="center"/>
      <protection locked="0"/>
    </xf>
    <xf numFmtId="38" fontId="30" fillId="0" borderId="126" xfId="4" applyFont="1" applyBorder="1" applyAlignment="1" applyProtection="1">
      <alignment horizontal="center" vertical="center"/>
      <protection locked="0"/>
    </xf>
    <xf numFmtId="38" fontId="30" fillId="0" borderId="134" xfId="4" applyFont="1" applyBorder="1" applyAlignment="1" applyProtection="1">
      <alignment horizontal="center" vertical="center"/>
      <protection locked="0"/>
    </xf>
    <xf numFmtId="38" fontId="30" fillId="0" borderId="133" xfId="4" applyFont="1" applyBorder="1" applyAlignment="1" applyProtection="1">
      <alignment horizontal="center" vertical="center"/>
      <protection locked="0"/>
    </xf>
    <xf numFmtId="38" fontId="46" fillId="5" borderId="27" xfId="4" applyFont="1" applyFill="1" applyBorder="1" applyAlignment="1">
      <alignment horizontal="center" vertical="center" wrapText="1"/>
    </xf>
    <xf numFmtId="38" fontId="46" fillId="5" borderId="128" xfId="4" applyFont="1" applyFill="1" applyBorder="1" applyAlignment="1">
      <alignment horizontal="center" vertical="center"/>
    </xf>
    <xf numFmtId="38" fontId="46" fillId="5" borderId="28" xfId="4" applyFont="1" applyFill="1" applyBorder="1" applyAlignment="1">
      <alignment horizontal="center" vertical="center"/>
    </xf>
    <xf numFmtId="38" fontId="46" fillId="5" borderId="135" xfId="4" applyFont="1" applyFill="1" applyBorder="1" applyAlignment="1">
      <alignment horizontal="center" vertical="center"/>
    </xf>
    <xf numFmtId="38" fontId="25" fillId="0" borderId="9" xfId="4" applyFont="1" applyFill="1" applyBorder="1" applyAlignment="1" applyProtection="1">
      <alignment horizontal="center" vertical="center" wrapText="1" shrinkToFit="1"/>
    </xf>
    <xf numFmtId="38" fontId="25" fillId="0" borderId="11" xfId="4" applyFont="1" applyFill="1" applyBorder="1" applyAlignment="1" applyProtection="1">
      <alignment horizontal="center" vertical="center" wrapText="1" shrinkToFit="1"/>
    </xf>
    <xf numFmtId="38" fontId="25" fillId="0" borderId="5" xfId="4" applyFont="1" applyFill="1" applyBorder="1" applyAlignment="1" applyProtection="1">
      <alignment horizontal="center" vertical="center" wrapText="1" shrinkToFit="1"/>
    </xf>
    <xf numFmtId="38" fontId="25" fillId="0" borderId="4" xfId="4" applyFont="1" applyFill="1" applyBorder="1" applyAlignment="1" applyProtection="1">
      <alignment horizontal="center" vertical="center" wrapText="1" shrinkToFit="1"/>
    </xf>
    <xf numFmtId="38" fontId="25" fillId="0" borderId="18" xfId="4" applyFont="1" applyBorder="1" applyAlignment="1" applyProtection="1">
      <alignment horizontal="center" vertical="center"/>
    </xf>
    <xf numFmtId="38" fontId="25" fillId="0" borderId="99" xfId="4" applyFont="1" applyBorder="1" applyAlignment="1" applyProtection="1">
      <alignment horizontal="center" vertical="center"/>
    </xf>
    <xf numFmtId="38" fontId="25" fillId="0" borderId="160" xfId="4" applyFont="1" applyBorder="1" applyAlignment="1" applyProtection="1">
      <alignment horizontal="center" vertical="center"/>
    </xf>
    <xf numFmtId="38" fontId="25" fillId="0" borderId="18" xfId="4" applyFont="1" applyBorder="1" applyAlignment="1" applyProtection="1">
      <alignment horizontal="center" vertical="center" wrapText="1"/>
    </xf>
    <xf numFmtId="38" fontId="61" fillId="0" borderId="84" xfId="4" applyFont="1" applyBorder="1" applyAlignment="1">
      <alignment horizontal="center" vertical="center" wrapText="1"/>
    </xf>
    <xf numFmtId="38" fontId="61" fillId="0" borderId="147" xfId="4" applyFont="1" applyBorder="1" applyAlignment="1">
      <alignment horizontal="center" vertical="center"/>
    </xf>
    <xf numFmtId="38" fontId="25" fillId="5" borderId="75" xfId="4" applyFont="1" applyFill="1" applyBorder="1" applyAlignment="1" applyProtection="1">
      <alignment horizontal="center" vertical="center"/>
    </xf>
    <xf numFmtId="38" fontId="25" fillId="5" borderId="4" xfId="4" applyFont="1" applyFill="1" applyBorder="1" applyAlignment="1" applyProtection="1">
      <alignment horizontal="center" vertical="center"/>
    </xf>
    <xf numFmtId="38" fontId="25" fillId="5" borderId="5" xfId="4" applyFont="1" applyFill="1" applyBorder="1" applyAlignment="1" applyProtection="1">
      <alignment horizontal="center" vertical="center" wrapText="1"/>
    </xf>
    <xf numFmtId="38" fontId="25" fillId="5" borderId="0" xfId="4" applyFont="1" applyFill="1" applyBorder="1" applyAlignment="1" applyProtection="1">
      <alignment horizontal="center" vertical="center" wrapText="1"/>
    </xf>
    <xf numFmtId="38" fontId="25" fillId="5" borderId="4" xfId="4" applyFont="1" applyFill="1" applyBorder="1" applyAlignment="1" applyProtection="1">
      <alignment horizontal="center" vertical="center" wrapText="1"/>
    </xf>
    <xf numFmtId="38" fontId="25" fillId="5" borderId="77" xfId="4" applyFont="1" applyFill="1" applyBorder="1" applyAlignment="1" applyProtection="1">
      <alignment horizontal="center" vertical="center" wrapText="1"/>
    </xf>
    <xf numFmtId="38" fontId="25" fillId="5" borderId="78" xfId="4" applyFont="1" applyFill="1" applyBorder="1" applyAlignment="1" applyProtection="1">
      <alignment horizontal="center" vertical="center" wrapText="1"/>
    </xf>
    <xf numFmtId="38" fontId="25" fillId="5" borderId="79" xfId="4" applyFont="1" applyFill="1" applyBorder="1" applyAlignment="1" applyProtection="1">
      <alignment horizontal="center" vertical="center" wrapText="1"/>
    </xf>
    <xf numFmtId="38" fontId="25" fillId="5" borderId="12" xfId="4" applyFont="1" applyFill="1" applyBorder="1" applyAlignment="1" applyProtection="1">
      <alignment horizontal="center" vertical="center" wrapText="1"/>
    </xf>
    <xf numFmtId="38" fontId="25" fillId="5" borderId="13" xfId="4" applyFont="1" applyFill="1" applyBorder="1" applyAlignment="1" applyProtection="1">
      <alignment horizontal="center" vertical="center" wrapText="1"/>
    </xf>
    <xf numFmtId="38" fontId="25" fillId="5" borderId="139" xfId="4" applyFont="1" applyFill="1" applyBorder="1" applyAlignment="1" applyProtection="1">
      <alignment horizontal="center" vertical="center"/>
      <protection locked="0"/>
    </xf>
    <xf numFmtId="38" fontId="25" fillId="5" borderId="140" xfId="4" applyFont="1" applyFill="1" applyBorder="1" applyAlignment="1" applyProtection="1">
      <alignment horizontal="center" vertical="center"/>
      <protection locked="0"/>
    </xf>
    <xf numFmtId="38" fontId="25" fillId="5" borderId="5" xfId="4" applyFont="1" applyFill="1" applyBorder="1" applyAlignment="1" applyProtection="1">
      <alignment horizontal="center" vertical="center"/>
    </xf>
    <xf numFmtId="38" fontId="25" fillId="5" borderId="0" xfId="4" applyFont="1" applyFill="1" applyBorder="1" applyAlignment="1" applyProtection="1">
      <alignment horizontal="center" vertical="center"/>
    </xf>
    <xf numFmtId="38" fontId="25" fillId="5" borderId="77" xfId="4" applyFont="1" applyFill="1" applyBorder="1" applyAlignment="1" applyProtection="1">
      <alignment horizontal="center" vertical="center"/>
    </xf>
    <xf numFmtId="38" fontId="25" fillId="5" borderId="78" xfId="4" applyFont="1" applyFill="1" applyBorder="1" applyAlignment="1" applyProtection="1">
      <alignment horizontal="center" vertical="center"/>
    </xf>
    <xf numFmtId="38" fontId="25" fillId="5" borderId="79" xfId="4" applyFont="1" applyFill="1" applyBorder="1" applyAlignment="1" applyProtection="1">
      <alignment horizontal="center" vertical="center"/>
    </xf>
    <xf numFmtId="38" fontId="30" fillId="0" borderId="72" xfId="4" applyFont="1" applyFill="1" applyBorder="1" applyAlignment="1" applyProtection="1">
      <alignment horizontal="center" vertical="center" shrinkToFit="1"/>
      <protection locked="0"/>
    </xf>
    <xf numFmtId="38" fontId="30" fillId="0" borderId="43" xfId="4" applyFont="1" applyFill="1" applyBorder="1" applyAlignment="1" applyProtection="1">
      <alignment horizontal="center" vertical="center" shrinkToFit="1"/>
      <protection locked="0"/>
    </xf>
    <xf numFmtId="38" fontId="30" fillId="0" borderId="26" xfId="4" applyFont="1" applyFill="1" applyBorder="1" applyAlignment="1" applyProtection="1">
      <alignment horizontal="center" vertical="center" shrinkToFit="1"/>
      <protection locked="0"/>
    </xf>
    <xf numFmtId="38" fontId="30" fillId="0" borderId="136" xfId="4" applyFont="1" applyFill="1" applyBorder="1" applyAlignment="1" applyProtection="1">
      <alignment horizontal="center" vertical="center" shrinkToFit="1"/>
      <protection locked="0"/>
    </xf>
    <xf numFmtId="38" fontId="30" fillId="0" borderId="29" xfId="4" applyFont="1" applyFill="1" applyBorder="1" applyAlignment="1" applyProtection="1">
      <alignment horizontal="center" vertical="center" shrinkToFit="1"/>
      <protection locked="0"/>
    </xf>
    <xf numFmtId="38" fontId="30" fillId="0" borderId="25" xfId="4" applyFont="1" applyFill="1" applyBorder="1" applyAlignment="1" applyProtection="1">
      <alignment horizontal="center" vertical="center" shrinkToFit="1"/>
      <protection locked="0"/>
    </xf>
    <xf numFmtId="38" fontId="46" fillId="5" borderId="27" xfId="4" applyFont="1" applyFill="1" applyBorder="1" applyAlignment="1">
      <alignment horizontal="center" vertical="center" shrinkToFit="1"/>
    </xf>
    <xf numFmtId="38" fontId="46" fillId="5" borderId="128" xfId="4" applyFont="1" applyFill="1" applyBorder="1" applyAlignment="1">
      <alignment horizontal="center" vertical="center" shrinkToFit="1"/>
    </xf>
    <xf numFmtId="38" fontId="46" fillId="5" borderId="28" xfId="4" applyFont="1" applyFill="1" applyBorder="1" applyAlignment="1">
      <alignment horizontal="center" vertical="center" shrinkToFit="1"/>
    </xf>
    <xf numFmtId="38" fontId="46" fillId="5" borderId="135" xfId="4" applyFont="1" applyFill="1" applyBorder="1" applyAlignment="1">
      <alignment horizontal="center" vertical="center" shrinkToFit="1"/>
    </xf>
    <xf numFmtId="38" fontId="25" fillId="0" borderId="107" xfId="4" applyFont="1" applyBorder="1" applyAlignment="1" applyProtection="1">
      <alignment horizontal="center" vertical="center" wrapText="1"/>
    </xf>
    <xf numFmtId="38" fontId="25" fillId="0" borderId="108" xfId="4" applyFont="1" applyBorder="1" applyAlignment="1" applyProtection="1">
      <alignment horizontal="center" vertical="center" wrapText="1"/>
    </xf>
    <xf numFmtId="38" fontId="25" fillId="0" borderId="112" xfId="4" applyFont="1" applyBorder="1" applyAlignment="1" applyProtection="1">
      <alignment horizontal="center" vertical="center" wrapText="1"/>
    </xf>
    <xf numFmtId="38" fontId="25" fillId="0" borderId="16" xfId="4" applyFont="1" applyBorder="1" applyAlignment="1" applyProtection="1">
      <alignment horizontal="center" vertical="center" wrapText="1"/>
    </xf>
    <xf numFmtId="38" fontId="25" fillId="0" borderId="120" xfId="4" applyFont="1" applyBorder="1" applyAlignment="1" applyProtection="1">
      <alignment horizontal="center" vertical="center" wrapText="1"/>
    </xf>
    <xf numFmtId="38" fontId="25" fillId="0" borderId="121" xfId="4" applyFont="1" applyBorder="1" applyAlignment="1" applyProtection="1">
      <alignment horizontal="center" vertical="center" wrapText="1"/>
    </xf>
    <xf numFmtId="38" fontId="25" fillId="0" borderId="108" xfId="4" applyFont="1" applyBorder="1" applyAlignment="1" applyProtection="1">
      <alignment horizontal="center" vertical="center" shrinkToFit="1"/>
    </xf>
    <xf numFmtId="38" fontId="25" fillId="0" borderId="109" xfId="4" applyFont="1" applyBorder="1" applyAlignment="1" applyProtection="1">
      <alignment horizontal="center" vertical="center" shrinkToFit="1"/>
    </xf>
    <xf numFmtId="38" fontId="25" fillId="0" borderId="16" xfId="4" applyFont="1" applyBorder="1" applyAlignment="1" applyProtection="1">
      <alignment horizontal="center" vertical="center" shrinkToFit="1"/>
    </xf>
    <xf numFmtId="38" fontId="25" fillId="0" borderId="113" xfId="4" applyFont="1" applyBorder="1" applyAlignment="1" applyProtection="1">
      <alignment horizontal="center" vertical="center" shrinkToFit="1"/>
    </xf>
    <xf numFmtId="38" fontId="25" fillId="0" borderId="84" xfId="4" applyFont="1" applyFill="1" applyBorder="1" applyAlignment="1" applyProtection="1">
      <alignment horizontal="center" vertical="center" shrinkToFit="1"/>
    </xf>
    <xf numFmtId="38" fontId="25" fillId="0" borderId="94" xfId="4" applyFont="1" applyFill="1" applyBorder="1" applyAlignment="1" applyProtection="1">
      <alignment horizontal="center" vertical="center" shrinkToFit="1"/>
    </xf>
    <xf numFmtId="37" fontId="56" fillId="2" borderId="27" xfId="4" applyNumberFormat="1" applyFont="1" applyFill="1" applyBorder="1" applyAlignment="1" applyProtection="1">
      <alignment horizontal="center" vertical="center" shrinkToFit="1"/>
    </xf>
    <xf numFmtId="37" fontId="56" fillId="2" borderId="26" xfId="4" applyNumberFormat="1" applyFont="1" applyFill="1" applyBorder="1" applyAlignment="1" applyProtection="1">
      <alignment horizontal="center" vertical="center" shrinkToFit="1"/>
    </xf>
    <xf numFmtId="38" fontId="25" fillId="10" borderId="144" xfId="4" applyFont="1" applyFill="1" applyBorder="1" applyAlignment="1" applyProtection="1">
      <alignment horizontal="center" vertical="center" shrinkToFit="1"/>
    </xf>
    <xf numFmtId="38" fontId="25" fillId="10" borderId="158" xfId="4" applyFont="1" applyFill="1" applyBorder="1" applyAlignment="1" applyProtection="1">
      <alignment horizontal="center" vertical="center" shrinkToFit="1"/>
    </xf>
    <xf numFmtId="38" fontId="25" fillId="10" borderId="145" xfId="4" applyFont="1" applyFill="1" applyBorder="1" applyAlignment="1" applyProtection="1">
      <alignment horizontal="center" vertical="center" shrinkToFit="1"/>
    </xf>
    <xf numFmtId="38" fontId="25" fillId="10" borderId="137" xfId="4" applyFont="1" applyFill="1" applyBorder="1" applyAlignment="1" applyProtection="1">
      <alignment horizontal="center" vertical="center" shrinkToFit="1"/>
    </xf>
    <xf numFmtId="38" fontId="25" fillId="5" borderId="148" xfId="4" applyFont="1" applyFill="1" applyBorder="1" applyAlignment="1" applyProtection="1">
      <alignment horizontal="center" vertical="center"/>
      <protection locked="0"/>
    </xf>
    <xf numFmtId="38" fontId="25" fillId="5" borderId="149" xfId="4" applyFont="1" applyFill="1" applyBorder="1" applyAlignment="1" applyProtection="1">
      <alignment horizontal="center" vertical="center"/>
      <protection locked="0"/>
    </xf>
    <xf numFmtId="38" fontId="25" fillId="0" borderId="81" xfId="4" applyFont="1" applyBorder="1" applyAlignment="1">
      <alignment horizontal="center" vertical="center"/>
    </xf>
    <xf numFmtId="38" fontId="25" fillId="0" borderId="53" xfId="4" applyFont="1" applyBorder="1" applyAlignment="1">
      <alignment horizontal="center" vertical="center"/>
    </xf>
    <xf numFmtId="38" fontId="25" fillId="5" borderId="89" xfId="4" applyFont="1" applyFill="1" applyBorder="1" applyAlignment="1" applyProtection="1">
      <alignment horizontal="center" vertical="center" shrinkToFit="1"/>
      <protection locked="0"/>
    </xf>
    <xf numFmtId="38" fontId="25" fillId="5" borderId="88" xfId="4" applyFont="1" applyFill="1" applyBorder="1" applyAlignment="1" applyProtection="1">
      <alignment horizontal="center" vertical="center" shrinkToFit="1"/>
      <protection locked="0"/>
    </xf>
    <xf numFmtId="38" fontId="25" fillId="0" borderId="132" xfId="4" applyFont="1" applyBorder="1" applyAlignment="1" applyProtection="1">
      <alignment horizontal="center" vertical="center" wrapText="1"/>
      <protection locked="0"/>
    </xf>
    <xf numFmtId="38" fontId="25" fillId="0" borderId="99" xfId="4" applyFont="1" applyBorder="1" applyAlignment="1" applyProtection="1">
      <alignment horizontal="center" vertical="center" wrapText="1"/>
      <protection locked="0"/>
    </xf>
    <xf numFmtId="0" fontId="25" fillId="0" borderId="139" xfId="4" applyNumberFormat="1" applyFont="1" applyBorder="1" applyAlignment="1" applyProtection="1">
      <alignment horizontal="center" vertical="center" wrapText="1"/>
      <protection locked="0"/>
    </xf>
    <xf numFmtId="0" fontId="25" fillId="0" borderId="108" xfId="4" applyNumberFormat="1" applyFont="1" applyBorder="1" applyAlignment="1" applyProtection="1">
      <alignment horizontal="center" vertical="center" wrapText="1"/>
      <protection locked="0"/>
    </xf>
    <xf numFmtId="49" fontId="25" fillId="0" borderId="108" xfId="4" applyNumberFormat="1" applyFont="1" applyBorder="1" applyAlignment="1" applyProtection="1">
      <alignment horizontal="center" vertical="center" wrapText="1"/>
      <protection locked="0"/>
    </xf>
    <xf numFmtId="49" fontId="25" fillId="0" borderId="140" xfId="4" applyNumberFormat="1" applyFont="1" applyBorder="1" applyAlignment="1" applyProtection="1">
      <alignment horizontal="center" vertical="center" wrapText="1"/>
      <protection locked="0"/>
    </xf>
    <xf numFmtId="38" fontId="25" fillId="5" borderId="72" xfId="4" applyFont="1" applyFill="1" applyBorder="1" applyAlignment="1" applyProtection="1">
      <alignment horizontal="center" vertical="center"/>
    </xf>
    <xf numFmtId="38" fontId="25" fillId="5" borderId="43" xfId="4" applyFont="1" applyFill="1" applyBorder="1" applyAlignment="1" applyProtection="1">
      <alignment horizontal="center" vertical="center"/>
    </xf>
    <xf numFmtId="38" fontId="25" fillId="5" borderId="128" xfId="4" applyFont="1" applyFill="1" applyBorder="1" applyAlignment="1" applyProtection="1">
      <alignment horizontal="center" vertical="center"/>
    </xf>
    <xf numFmtId="38" fontId="25" fillId="5" borderId="43" xfId="4" applyFont="1" applyFill="1" applyBorder="1" applyAlignment="1" applyProtection="1">
      <alignment horizontal="center" vertical="center" wrapText="1"/>
    </xf>
    <xf numFmtId="38" fontId="25" fillId="5" borderId="72" xfId="4" applyFont="1" applyFill="1" applyBorder="1" applyAlignment="1" applyProtection="1">
      <alignment horizontal="center" vertical="center" wrapText="1"/>
    </xf>
    <xf numFmtId="38" fontId="25" fillId="5" borderId="26" xfId="4" applyFont="1" applyFill="1" applyBorder="1" applyAlignment="1" applyProtection="1">
      <alignment horizontal="center" vertical="center"/>
    </xf>
    <xf numFmtId="38" fontId="25" fillId="5" borderId="153" xfId="4" applyFont="1" applyFill="1" applyBorder="1" applyAlignment="1" applyProtection="1">
      <alignment horizontal="center" vertical="center"/>
    </xf>
    <xf numFmtId="38" fontId="25" fillId="0" borderId="75" xfId="4" applyFont="1" applyFill="1" applyBorder="1" applyAlignment="1" applyProtection="1">
      <alignment horizontal="center" vertical="center" shrinkToFit="1"/>
    </xf>
    <xf numFmtId="38" fontId="25" fillId="0" borderId="184" xfId="4" applyFont="1" applyFill="1" applyBorder="1" applyAlignment="1" applyProtection="1">
      <alignment horizontal="center" vertical="center" shrinkToFit="1"/>
    </xf>
    <xf numFmtId="38" fontId="25" fillId="6" borderId="210" xfId="4" applyFont="1" applyFill="1" applyBorder="1" applyAlignment="1" applyProtection="1">
      <alignment horizontal="center" vertical="center"/>
      <protection locked="0"/>
    </xf>
    <xf numFmtId="38" fontId="25" fillId="6" borderId="217" xfId="4" applyFont="1" applyFill="1" applyBorder="1" applyAlignment="1" applyProtection="1">
      <alignment horizontal="center" vertical="center"/>
      <protection locked="0"/>
    </xf>
    <xf numFmtId="0" fontId="25" fillId="5" borderId="112" xfId="4" applyNumberFormat="1" applyFont="1" applyFill="1" applyBorder="1" applyAlignment="1" applyProtection="1">
      <alignment horizontal="center" vertical="center" wrapText="1"/>
    </xf>
    <xf numFmtId="0" fontId="25" fillId="5" borderId="113" xfId="4" applyNumberFormat="1" applyFont="1" applyFill="1" applyBorder="1" applyAlignment="1" applyProtection="1">
      <alignment horizontal="center" vertical="center" wrapText="1"/>
    </xf>
    <xf numFmtId="38" fontId="28" fillId="2" borderId="12" xfId="4" applyFont="1" applyFill="1" applyBorder="1" applyAlignment="1" applyProtection="1">
      <alignment horizontal="center" vertical="center" shrinkToFit="1"/>
    </xf>
    <xf numFmtId="38" fontId="28" fillId="2" borderId="13" xfId="4" applyFont="1" applyFill="1" applyBorder="1" applyAlignment="1" applyProtection="1">
      <alignment horizontal="center" vertical="center" shrinkToFit="1"/>
    </xf>
    <xf numFmtId="38" fontId="28" fillId="2" borderId="14" xfId="4" applyFont="1" applyFill="1" applyBorder="1" applyAlignment="1" applyProtection="1">
      <alignment horizontal="center" vertical="center" shrinkToFit="1"/>
    </xf>
    <xf numFmtId="38" fontId="25" fillId="5" borderId="101" xfId="4" applyFont="1" applyFill="1" applyBorder="1" applyAlignment="1" applyProtection="1">
      <alignment horizontal="right" wrapText="1"/>
    </xf>
    <xf numFmtId="38" fontId="25" fillId="5" borderId="160" xfId="4" applyFont="1" applyFill="1" applyBorder="1" applyAlignment="1" applyProtection="1">
      <alignment horizontal="right" wrapText="1"/>
    </xf>
    <xf numFmtId="38" fontId="25" fillId="5" borderId="182" xfId="4" applyFont="1" applyFill="1" applyBorder="1" applyAlignment="1" applyProtection="1">
      <alignment horizontal="right" shrinkToFit="1"/>
    </xf>
    <xf numFmtId="38" fontId="25" fillId="5" borderId="70" xfId="4" applyFont="1" applyFill="1" applyBorder="1" applyAlignment="1" applyProtection="1">
      <alignment horizontal="right" shrinkToFit="1"/>
    </xf>
    <xf numFmtId="38" fontId="25" fillId="5" borderId="136" xfId="4" applyFont="1" applyFill="1" applyBorder="1" applyAlignment="1" applyProtection="1">
      <alignment horizontal="right" shrinkToFit="1"/>
    </xf>
    <xf numFmtId="38" fontId="25" fillId="5" borderId="135" xfId="4" applyFont="1" applyFill="1" applyBorder="1" applyAlignment="1" applyProtection="1">
      <alignment horizontal="right" shrinkToFit="1"/>
    </xf>
    <xf numFmtId="38" fontId="28" fillId="5" borderId="179" xfId="4" applyFont="1" applyFill="1" applyBorder="1" applyAlignment="1" applyProtection="1">
      <alignment horizontal="center" vertical="center"/>
      <protection locked="0"/>
    </xf>
    <xf numFmtId="38" fontId="28" fillId="5" borderId="15" xfId="4" applyFont="1" applyFill="1" applyBorder="1" applyAlignment="1" applyProtection="1">
      <alignment horizontal="center" vertical="center"/>
      <protection locked="0"/>
    </xf>
    <xf numFmtId="38" fontId="25" fillId="0" borderId="163" xfId="4" applyFont="1" applyFill="1" applyBorder="1" applyAlignment="1" applyProtection="1">
      <alignment horizontal="left" vertical="center" wrapText="1"/>
      <protection locked="0"/>
    </xf>
    <xf numFmtId="38" fontId="25" fillId="0" borderId="164" xfId="4" applyFont="1" applyFill="1" applyBorder="1" applyAlignment="1" applyProtection="1">
      <alignment horizontal="left" vertical="center" wrapText="1"/>
      <protection locked="0"/>
    </xf>
    <xf numFmtId="38" fontId="25" fillId="0" borderId="165" xfId="4" applyFont="1" applyFill="1" applyBorder="1" applyAlignment="1" applyProtection="1">
      <alignment horizontal="left" vertical="center" wrapText="1"/>
      <protection locked="0"/>
    </xf>
    <xf numFmtId="38" fontId="25" fillId="0" borderId="5" xfId="4" applyFont="1" applyFill="1" applyBorder="1" applyAlignment="1" applyProtection="1">
      <alignment horizontal="left" vertical="center" wrapText="1"/>
      <protection locked="0"/>
    </xf>
    <xf numFmtId="38" fontId="25" fillId="0" borderId="0" xfId="4" applyFont="1" applyFill="1" applyBorder="1" applyAlignment="1" applyProtection="1">
      <alignment horizontal="left" vertical="center" wrapText="1"/>
      <protection locked="0"/>
    </xf>
    <xf numFmtId="38" fontId="25" fillId="0" borderId="125" xfId="4" applyFont="1" applyFill="1" applyBorder="1" applyAlignment="1" applyProtection="1">
      <alignment horizontal="left" vertical="center" wrapText="1"/>
      <protection locked="0"/>
    </xf>
    <xf numFmtId="38" fontId="25" fillId="0" borderId="136" xfId="4" applyFont="1" applyFill="1" applyBorder="1" applyAlignment="1" applyProtection="1">
      <alignment horizontal="left" vertical="center" wrapText="1"/>
      <protection locked="0"/>
    </xf>
    <xf numFmtId="38" fontId="25" fillId="0" borderId="29" xfId="4" applyFont="1" applyFill="1" applyBorder="1" applyAlignment="1" applyProtection="1">
      <alignment horizontal="left" vertical="center" wrapText="1"/>
      <protection locked="0"/>
    </xf>
    <xf numFmtId="38" fontId="25" fillId="0" borderId="25" xfId="4" applyFont="1" applyFill="1" applyBorder="1" applyAlignment="1" applyProtection="1">
      <alignment horizontal="left" vertical="center" wrapText="1"/>
      <protection locked="0"/>
    </xf>
    <xf numFmtId="0" fontId="29" fillId="0" borderId="22" xfId="4" applyNumberFormat="1" applyFont="1" applyBorder="1" applyAlignment="1" applyProtection="1">
      <alignment horizontal="center" vertical="center" wrapText="1"/>
      <protection locked="0"/>
    </xf>
    <xf numFmtId="0" fontId="29" fillId="0" borderId="16" xfId="4" applyNumberFormat="1" applyFont="1" applyBorder="1" applyAlignment="1" applyProtection="1">
      <alignment horizontal="center" vertical="center" wrapText="1"/>
      <protection locked="0"/>
    </xf>
    <xf numFmtId="0" fontId="29" fillId="0" borderId="172" xfId="4" applyNumberFormat="1" applyFont="1" applyBorder="1" applyAlignment="1" applyProtection="1">
      <alignment horizontal="center" vertical="center" wrapText="1"/>
      <protection locked="0"/>
    </xf>
    <xf numFmtId="178" fontId="25" fillId="2" borderId="5" xfId="4" applyNumberFormat="1" applyFont="1" applyFill="1" applyBorder="1" applyAlignment="1" applyProtection="1">
      <alignment horizontal="center" vertical="center" shrinkToFit="1"/>
    </xf>
    <xf numFmtId="178" fontId="25" fillId="2" borderId="0" xfId="4" applyNumberFormat="1" applyFont="1" applyFill="1" applyBorder="1" applyAlignment="1" applyProtection="1">
      <alignment horizontal="center" vertical="center" shrinkToFit="1"/>
    </xf>
    <xf numFmtId="178" fontId="25" fillId="2" borderId="4" xfId="4" applyNumberFormat="1" applyFont="1" applyFill="1" applyBorder="1" applyAlignment="1" applyProtection="1">
      <alignment horizontal="center" vertical="center" shrinkToFit="1"/>
    </xf>
    <xf numFmtId="38" fontId="25" fillId="0" borderId="171" xfId="4" applyFont="1" applyBorder="1" applyAlignment="1" applyProtection="1">
      <alignment horizontal="center" vertical="center" wrapText="1"/>
      <protection locked="0"/>
    </xf>
    <xf numFmtId="38" fontId="25" fillId="0" borderId="38" xfId="4" applyFont="1" applyBorder="1" applyAlignment="1" applyProtection="1">
      <alignment horizontal="center" vertical="center" wrapText="1"/>
      <protection locked="0"/>
    </xf>
    <xf numFmtId="38" fontId="25" fillId="0" borderId="75" xfId="4" applyFont="1" applyBorder="1" applyAlignment="1" applyProtection="1">
      <alignment horizontal="center" vertical="center" wrapText="1"/>
      <protection locked="0"/>
    </xf>
    <xf numFmtId="38" fontId="25" fillId="0" borderId="0" xfId="4" applyFont="1" applyBorder="1" applyAlignment="1" applyProtection="1">
      <alignment horizontal="center" vertical="center" wrapText="1"/>
      <protection locked="0"/>
    </xf>
    <xf numFmtId="38" fontId="25" fillId="0" borderId="28" xfId="4" applyFont="1" applyBorder="1" applyAlignment="1" applyProtection="1">
      <alignment horizontal="center" vertical="center" wrapText="1"/>
      <protection locked="0"/>
    </xf>
    <xf numFmtId="38" fontId="25" fillId="0" borderId="29" xfId="4" applyFont="1" applyBorder="1" applyAlignment="1" applyProtection="1">
      <alignment horizontal="center" vertical="center" wrapText="1"/>
      <protection locked="0"/>
    </xf>
    <xf numFmtId="37" fontId="56" fillId="2" borderId="128" xfId="4" applyNumberFormat="1" applyFont="1" applyFill="1" applyBorder="1" applyAlignment="1" applyProtection="1">
      <alignment horizontal="center" vertical="center" shrinkToFit="1"/>
    </xf>
    <xf numFmtId="38" fontId="25" fillId="5" borderId="128" xfId="4" applyFont="1" applyFill="1" applyBorder="1" applyAlignment="1" applyProtection="1">
      <alignment horizontal="right" wrapText="1"/>
    </xf>
    <xf numFmtId="38" fontId="25" fillId="5" borderId="100" xfId="4" applyFont="1" applyFill="1" applyBorder="1" applyAlignment="1" applyProtection="1">
      <alignment horizontal="right" wrapText="1"/>
    </xf>
    <xf numFmtId="38" fontId="25" fillId="5" borderId="72" xfId="4" applyFont="1" applyFill="1" applyBorder="1" applyAlignment="1" applyProtection="1">
      <alignment horizontal="right" shrinkToFit="1"/>
    </xf>
    <xf numFmtId="38" fontId="25" fillId="5" borderId="128" xfId="4" applyFont="1" applyFill="1" applyBorder="1" applyAlignment="1" applyProtection="1">
      <alignment horizontal="right" shrinkToFit="1"/>
    </xf>
    <xf numFmtId="38" fontId="25" fillId="5" borderId="48" xfId="4" applyFont="1" applyFill="1" applyBorder="1" applyAlignment="1" applyProtection="1">
      <alignment horizontal="right" shrinkToFit="1"/>
    </xf>
    <xf numFmtId="38" fontId="25" fillId="5" borderId="46" xfId="4" applyFont="1" applyFill="1" applyBorder="1" applyAlignment="1" applyProtection="1">
      <alignment horizontal="right" shrinkToFit="1"/>
    </xf>
    <xf numFmtId="38" fontId="25" fillId="0" borderId="72" xfId="4" applyFont="1" applyFill="1" applyBorder="1" applyAlignment="1" applyProtection="1">
      <alignment horizontal="right" shrinkToFit="1"/>
      <protection locked="0"/>
    </xf>
    <xf numFmtId="38" fontId="25" fillId="0" borderId="128" xfId="4" applyFont="1" applyFill="1" applyBorder="1" applyAlignment="1" applyProtection="1">
      <alignment horizontal="right" shrinkToFit="1"/>
      <protection locked="0"/>
    </xf>
    <xf numFmtId="38" fontId="25" fillId="0" borderId="48" xfId="4" applyFont="1" applyFill="1" applyBorder="1" applyAlignment="1" applyProtection="1">
      <alignment horizontal="right" shrinkToFit="1"/>
      <protection locked="0"/>
    </xf>
    <xf numFmtId="38" fontId="25" fillId="0" borderId="46" xfId="4" applyFont="1" applyFill="1" applyBorder="1" applyAlignment="1" applyProtection="1">
      <alignment horizontal="right" shrinkToFit="1"/>
      <protection locked="0"/>
    </xf>
    <xf numFmtId="38" fontId="25" fillId="5" borderId="130" xfId="4" applyFont="1" applyFill="1" applyBorder="1" applyAlignment="1" applyProtection="1">
      <alignment horizontal="right" shrinkToFit="1"/>
    </xf>
    <xf numFmtId="38" fontId="25" fillId="5" borderId="138" xfId="4" applyFont="1" applyFill="1" applyBorder="1" applyAlignment="1" applyProtection="1">
      <alignment horizontal="right" shrinkToFit="1"/>
    </xf>
    <xf numFmtId="38" fontId="25" fillId="5" borderId="1" xfId="4" applyFont="1" applyFill="1" applyBorder="1" applyAlignment="1" applyProtection="1">
      <alignment horizontal="right" shrinkToFit="1"/>
    </xf>
    <xf numFmtId="38" fontId="25" fillId="5" borderId="6" xfId="4" applyFont="1" applyFill="1" applyBorder="1" applyAlignment="1" applyProtection="1">
      <alignment horizontal="right" shrinkToFit="1"/>
    </xf>
    <xf numFmtId="38" fontId="25" fillId="5" borderId="27" xfId="4" applyFont="1" applyFill="1" applyBorder="1" applyAlignment="1" applyProtection="1">
      <alignment horizontal="right" vertical="center" shrinkToFit="1"/>
    </xf>
    <xf numFmtId="38" fontId="25" fillId="5" borderId="26" xfId="4" applyFont="1" applyFill="1" applyBorder="1" applyAlignment="1" applyProtection="1">
      <alignment horizontal="right" vertical="center" shrinkToFit="1"/>
    </xf>
    <xf numFmtId="38" fontId="25" fillId="5" borderId="75" xfId="4" applyFont="1" applyFill="1" applyBorder="1" applyAlignment="1" applyProtection="1">
      <alignment horizontal="right" vertical="center" shrinkToFit="1"/>
    </xf>
    <xf numFmtId="38" fontId="25" fillId="5" borderId="125" xfId="4" applyFont="1" applyFill="1" applyBorder="1" applyAlignment="1" applyProtection="1">
      <alignment horizontal="right" vertical="center" shrinkToFit="1"/>
    </xf>
    <xf numFmtId="38" fontId="25" fillId="5" borderId="28" xfId="4" applyFont="1" applyFill="1" applyBorder="1" applyAlignment="1" applyProtection="1">
      <alignment horizontal="right" vertical="center" shrinkToFit="1"/>
    </xf>
    <xf numFmtId="38" fontId="25" fillId="5" borderId="25" xfId="4" applyFont="1" applyFill="1" applyBorder="1" applyAlignment="1" applyProtection="1">
      <alignment horizontal="right" vertical="center" shrinkToFit="1"/>
    </xf>
    <xf numFmtId="38" fontId="25" fillId="0" borderId="182" xfId="4" applyFont="1" applyFill="1" applyBorder="1" applyAlignment="1" applyProtection="1">
      <alignment horizontal="right" shrinkToFit="1"/>
      <protection locked="0"/>
    </xf>
    <xf numFmtId="38" fontId="25" fillId="0" borderId="70" xfId="4" applyFont="1" applyFill="1" applyBorder="1" applyAlignment="1" applyProtection="1">
      <alignment horizontal="right" shrinkToFit="1"/>
      <protection locked="0"/>
    </xf>
    <xf numFmtId="38" fontId="25" fillId="0" borderId="136" xfId="4" applyFont="1" applyFill="1" applyBorder="1" applyAlignment="1" applyProtection="1">
      <alignment horizontal="right" shrinkToFit="1"/>
      <protection locked="0"/>
    </xf>
    <xf numFmtId="38" fontId="25" fillId="0" borderId="135" xfId="4" applyFont="1" applyFill="1" applyBorder="1" applyAlignment="1" applyProtection="1">
      <alignment horizontal="right" shrinkToFit="1"/>
      <protection locked="0"/>
    </xf>
    <xf numFmtId="38" fontId="25" fillId="5" borderId="18" xfId="4" applyFont="1" applyFill="1" applyBorder="1" applyAlignment="1" applyProtection="1">
      <alignment horizontal="right" shrinkToFit="1"/>
    </xf>
    <xf numFmtId="38" fontId="25" fillId="5" borderId="9" xfId="4" applyFont="1" applyFill="1" applyBorder="1" applyAlignment="1" applyProtection="1">
      <alignment horizontal="right" shrinkToFit="1"/>
    </xf>
    <xf numFmtId="38" fontId="59" fillId="12" borderId="136" xfId="4" applyFont="1" applyFill="1" applyBorder="1" applyAlignment="1" applyProtection="1">
      <alignment horizontal="center" vertical="center" shrinkToFit="1"/>
    </xf>
    <xf numFmtId="38" fontId="59" fillId="12" borderId="29" xfId="4" applyFont="1" applyFill="1" applyBorder="1" applyAlignment="1" applyProtection="1">
      <alignment horizontal="center" vertical="center" shrinkToFit="1"/>
    </xf>
    <xf numFmtId="38" fontId="59" fillId="12" borderId="25" xfId="4" applyFont="1" applyFill="1" applyBorder="1" applyAlignment="1" applyProtection="1">
      <alignment horizontal="center" vertical="center" shrinkToFit="1"/>
    </xf>
    <xf numFmtId="0" fontId="25" fillId="5" borderId="107" xfId="4" applyNumberFormat="1" applyFont="1" applyFill="1" applyBorder="1" applyAlignment="1" applyProtection="1">
      <alignment horizontal="center" vertical="center" wrapText="1"/>
    </xf>
    <xf numFmtId="0" fontId="25" fillId="5" borderId="109" xfId="4" applyNumberFormat="1" applyFont="1" applyFill="1" applyBorder="1" applyAlignment="1" applyProtection="1">
      <alignment horizontal="center" vertical="center" wrapText="1"/>
    </xf>
    <xf numFmtId="38" fontId="25" fillId="2" borderId="27" xfId="4" applyFont="1" applyFill="1" applyBorder="1" applyAlignment="1">
      <alignment horizontal="center" vertical="center" textRotation="255"/>
    </xf>
    <xf numFmtId="38" fontId="25" fillId="2" borderId="75" xfId="4" applyFont="1" applyFill="1" applyBorder="1" applyAlignment="1">
      <alignment horizontal="center" vertical="center" textRotation="255"/>
    </xf>
    <xf numFmtId="38" fontId="25" fillId="2" borderId="181" xfId="4" applyFont="1" applyFill="1" applyBorder="1" applyAlignment="1">
      <alignment horizontal="center" vertical="center" textRotation="255"/>
    </xf>
    <xf numFmtId="38" fontId="25" fillId="5" borderId="27" xfId="4" applyFont="1" applyFill="1" applyBorder="1" applyAlignment="1" applyProtection="1">
      <alignment horizontal="right"/>
    </xf>
    <xf numFmtId="38" fontId="25" fillId="5" borderId="43" xfId="4" applyFont="1" applyFill="1" applyBorder="1" applyAlignment="1" applyProtection="1">
      <alignment horizontal="right"/>
    </xf>
    <xf numFmtId="38" fontId="25" fillId="5" borderId="128" xfId="4" applyFont="1" applyFill="1" applyBorder="1" applyAlignment="1" applyProtection="1">
      <alignment horizontal="right"/>
    </xf>
    <xf numFmtId="38" fontId="25" fillId="5" borderId="28" xfId="4" applyFont="1" applyFill="1" applyBorder="1" applyAlignment="1" applyProtection="1">
      <alignment horizontal="right"/>
    </xf>
    <xf numFmtId="38" fontId="25" fillId="5" borderId="29" xfId="4" applyFont="1" applyFill="1" applyBorder="1" applyAlignment="1" applyProtection="1">
      <alignment horizontal="right"/>
    </xf>
    <xf numFmtId="38" fontId="25" fillId="5" borderId="135" xfId="4" applyFont="1" applyFill="1" applyBorder="1" applyAlignment="1" applyProtection="1">
      <alignment horizontal="right"/>
    </xf>
    <xf numFmtId="38" fontId="25" fillId="5" borderId="131" xfId="4" applyFont="1" applyFill="1" applyBorder="1" applyAlignment="1" applyProtection="1">
      <alignment horizontal="right" shrinkToFit="1"/>
    </xf>
    <xf numFmtId="38" fontId="25" fillId="5" borderId="83" xfId="4" applyFont="1" applyFill="1" applyBorder="1" applyAlignment="1" applyProtection="1">
      <alignment horizontal="right" shrinkToFit="1"/>
    </xf>
    <xf numFmtId="38" fontId="25" fillId="5" borderId="111" xfId="4" applyFont="1" applyFill="1" applyBorder="1" applyAlignment="1" applyProtection="1">
      <alignment horizontal="right" shrinkToFit="1"/>
    </xf>
    <xf numFmtId="0" fontId="25" fillId="5" borderId="120" xfId="4" applyNumberFormat="1" applyFont="1" applyFill="1" applyBorder="1" applyAlignment="1" applyProtection="1">
      <alignment horizontal="center" vertical="center" wrapText="1"/>
    </xf>
    <xf numFmtId="0" fontId="25" fillId="5" borderId="122" xfId="4" applyNumberFormat="1" applyFont="1" applyFill="1" applyBorder="1" applyAlignment="1" applyProtection="1">
      <alignment horizontal="center" vertical="center" wrapText="1"/>
    </xf>
    <xf numFmtId="38" fontId="59" fillId="12" borderId="135" xfId="4" applyFont="1" applyFill="1" applyBorder="1" applyAlignment="1" applyProtection="1">
      <alignment horizontal="center" vertical="center" shrinkToFit="1"/>
    </xf>
    <xf numFmtId="37" fontId="56" fillId="12" borderId="185" xfId="4" applyNumberFormat="1" applyFont="1" applyFill="1" applyBorder="1" applyAlignment="1" applyProtection="1">
      <alignment horizontal="center" vertical="center" shrinkToFit="1"/>
    </xf>
    <xf numFmtId="37" fontId="56" fillId="12" borderId="183" xfId="4" applyNumberFormat="1" applyFont="1" applyFill="1" applyBorder="1" applyAlignment="1" applyProtection="1">
      <alignment horizontal="center" vertical="center" shrinkToFit="1"/>
    </xf>
    <xf numFmtId="37" fontId="56" fillId="12" borderId="11" xfId="4" applyNumberFormat="1" applyFont="1" applyFill="1" applyBorder="1" applyAlignment="1" applyProtection="1">
      <alignment horizontal="center" vertical="center" shrinkToFit="1"/>
    </xf>
    <xf numFmtId="38" fontId="25" fillId="5" borderId="186" xfId="4" applyFont="1" applyFill="1" applyBorder="1" applyAlignment="1" applyProtection="1">
      <alignment horizontal="center" vertical="center" wrapText="1"/>
    </xf>
    <xf numFmtId="38" fontId="25" fillId="5" borderId="157" xfId="4" applyFont="1" applyFill="1" applyBorder="1" applyAlignment="1" applyProtection="1">
      <alignment horizontal="center" vertical="center" wrapText="1"/>
    </xf>
    <xf numFmtId="182" fontId="25" fillId="0" borderId="0" xfId="4" applyNumberFormat="1" applyFont="1" applyFill="1" applyBorder="1" applyAlignment="1" applyProtection="1">
      <alignment horizontal="center" vertical="center" shrinkToFit="1"/>
      <protection locked="0"/>
    </xf>
    <xf numFmtId="182" fontId="25" fillId="0" borderId="29" xfId="4" applyNumberFormat="1" applyFont="1" applyFill="1" applyBorder="1" applyAlignment="1" applyProtection="1">
      <alignment horizontal="center" vertical="center" shrinkToFit="1"/>
      <protection locked="0"/>
    </xf>
    <xf numFmtId="38" fontId="25" fillId="0" borderId="0" xfId="4" applyFont="1" applyFill="1" applyBorder="1" applyAlignment="1" applyProtection="1">
      <alignment horizontal="center" vertical="center" wrapText="1" shrinkToFit="1"/>
    </xf>
    <xf numFmtId="38" fontId="25" fillId="0" borderId="29" xfId="4" applyFont="1" applyFill="1" applyBorder="1" applyAlignment="1" applyProtection="1">
      <alignment horizontal="center" vertical="center" wrapText="1" shrinkToFit="1"/>
    </xf>
    <xf numFmtId="182" fontId="25" fillId="0" borderId="4" xfId="4" applyNumberFormat="1" applyFont="1" applyFill="1" applyBorder="1" applyAlignment="1" applyProtection="1">
      <alignment horizontal="center" vertical="center" shrinkToFit="1"/>
      <protection locked="0"/>
    </xf>
    <xf numFmtId="182" fontId="25" fillId="0" borderId="135" xfId="4" applyNumberFormat="1" applyFont="1" applyFill="1" applyBorder="1" applyAlignment="1" applyProtection="1">
      <alignment horizontal="center" vertical="center" shrinkToFit="1"/>
      <protection locked="0"/>
    </xf>
    <xf numFmtId="38" fontId="56" fillId="12" borderId="5" xfId="4" applyFont="1" applyFill="1" applyBorder="1" applyAlignment="1" applyProtection="1">
      <alignment horizontal="center" vertical="center" shrinkToFit="1"/>
    </xf>
    <xf numFmtId="38" fontId="56" fillId="12" borderId="0" xfId="4" applyFont="1" applyFill="1" applyBorder="1" applyAlignment="1" applyProtection="1">
      <alignment horizontal="center" vertical="center" shrinkToFit="1"/>
    </xf>
    <xf numFmtId="38" fontId="56" fillId="12" borderId="4" xfId="4" applyFont="1" applyFill="1" applyBorder="1" applyAlignment="1" applyProtection="1">
      <alignment horizontal="center" vertical="center" shrinkToFit="1"/>
    </xf>
    <xf numFmtId="38" fontId="25" fillId="12" borderId="185" xfId="4" applyFont="1" applyFill="1" applyBorder="1" applyAlignment="1">
      <alignment horizontal="center" vertical="center" textRotation="255"/>
    </xf>
    <xf numFmtId="38" fontId="25" fillId="12" borderId="75" xfId="4" applyFont="1" applyFill="1" applyBorder="1" applyAlignment="1">
      <alignment horizontal="center" vertical="center" textRotation="255"/>
    </xf>
    <xf numFmtId="38" fontId="25" fillId="12" borderId="28" xfId="4" applyFont="1" applyFill="1" applyBorder="1" applyAlignment="1">
      <alignment horizontal="center" vertical="center" textRotation="255"/>
    </xf>
    <xf numFmtId="181" fontId="25" fillId="0" borderId="171" xfId="4" applyNumberFormat="1" applyFont="1" applyFill="1" applyBorder="1" applyAlignment="1" applyProtection="1">
      <alignment horizontal="center" vertical="center"/>
      <protection locked="0"/>
    </xf>
    <xf numFmtId="181" fontId="25" fillId="0" borderId="70" xfId="4" applyNumberFormat="1" applyFont="1" applyFill="1" applyBorder="1" applyAlignment="1" applyProtection="1">
      <alignment horizontal="center" vertical="center"/>
      <protection locked="0"/>
    </xf>
    <xf numFmtId="181" fontId="25" fillId="0" borderId="75" xfId="4" applyNumberFormat="1" applyFont="1" applyFill="1" applyBorder="1" applyAlignment="1" applyProtection="1">
      <alignment horizontal="center" vertical="center"/>
      <protection locked="0"/>
    </xf>
    <xf numFmtId="181" fontId="25" fillId="0" borderId="4" xfId="4" applyNumberFormat="1" applyFont="1" applyFill="1" applyBorder="1" applyAlignment="1" applyProtection="1">
      <alignment horizontal="center" vertical="center"/>
      <protection locked="0"/>
    </xf>
    <xf numFmtId="181" fontId="25" fillId="0" borderId="28" xfId="4" applyNumberFormat="1" applyFont="1" applyFill="1" applyBorder="1" applyAlignment="1" applyProtection="1">
      <alignment horizontal="center" vertical="center"/>
      <protection locked="0"/>
    </xf>
    <xf numFmtId="181" fontId="25" fillId="0" borderId="135" xfId="4" applyNumberFormat="1" applyFont="1" applyFill="1" applyBorder="1" applyAlignment="1" applyProtection="1">
      <alignment horizontal="center" vertical="center"/>
      <protection locked="0"/>
    </xf>
    <xf numFmtId="38" fontId="56" fillId="12" borderId="125" xfId="4" applyFont="1" applyFill="1" applyBorder="1" applyAlignment="1" applyProtection="1">
      <alignment horizontal="center" vertical="center" shrinkToFit="1"/>
    </xf>
    <xf numFmtId="38" fontId="25" fillId="5" borderId="81" xfId="4" applyFont="1" applyFill="1" applyBorder="1" applyAlignment="1" applyProtection="1">
      <alignment horizontal="center" vertical="center" shrinkToFit="1"/>
      <protection locked="0"/>
    </xf>
    <xf numFmtId="0" fontId="25" fillId="0" borderId="132" xfId="4" applyNumberFormat="1" applyFont="1" applyBorder="1" applyAlignment="1" applyProtection="1">
      <alignment horizontal="center" vertical="center" wrapText="1"/>
      <protection locked="0"/>
    </xf>
    <xf numFmtId="0" fontId="25" fillId="0" borderId="80" xfId="4" applyNumberFormat="1" applyFont="1" applyBorder="1" applyAlignment="1" applyProtection="1">
      <alignment horizontal="center" vertical="center" wrapText="1"/>
      <protection locked="0"/>
    </xf>
    <xf numFmtId="181" fontId="28" fillId="0" borderId="171" xfId="4" applyNumberFormat="1" applyFont="1" applyBorder="1" applyAlignment="1" applyProtection="1">
      <alignment horizontal="center" vertical="center" wrapText="1"/>
      <protection locked="0"/>
    </xf>
    <xf numFmtId="181" fontId="28" fillId="0" borderId="38" xfId="4" applyNumberFormat="1" applyFont="1" applyBorder="1" applyAlignment="1" applyProtection="1">
      <alignment horizontal="center" vertical="center" wrapText="1"/>
      <protection locked="0"/>
    </xf>
    <xf numFmtId="181" fontId="28" fillId="0" borderId="75" xfId="4" applyNumberFormat="1" applyFont="1" applyBorder="1" applyAlignment="1" applyProtection="1">
      <alignment horizontal="center" vertical="center" wrapText="1"/>
      <protection locked="0"/>
    </xf>
    <xf numFmtId="181" fontId="28" fillId="0" borderId="0" xfId="4" applyNumberFormat="1" applyFont="1" applyBorder="1" applyAlignment="1" applyProtection="1">
      <alignment horizontal="center" vertical="center" wrapText="1"/>
      <protection locked="0"/>
    </xf>
    <xf numFmtId="181" fontId="28" fillId="0" borderId="28" xfId="4" applyNumberFormat="1" applyFont="1" applyBorder="1" applyAlignment="1" applyProtection="1">
      <alignment horizontal="center" vertical="center" wrapText="1"/>
      <protection locked="0"/>
    </xf>
    <xf numFmtId="181" fontId="28" fillId="0" borderId="29" xfId="4" applyNumberFormat="1" applyFont="1" applyBorder="1" applyAlignment="1" applyProtection="1">
      <alignment horizontal="center" vertical="center" wrapText="1"/>
      <protection locked="0"/>
    </xf>
    <xf numFmtId="38" fontId="28" fillId="6" borderId="179" xfId="4" applyFont="1" applyFill="1" applyBorder="1" applyAlignment="1" applyProtection="1">
      <alignment horizontal="center" vertical="center"/>
      <protection locked="0"/>
    </xf>
    <xf numFmtId="38" fontId="28" fillId="6" borderId="180" xfId="4" applyFont="1" applyFill="1" applyBorder="1" applyAlignment="1" applyProtection="1">
      <alignment horizontal="center" vertical="center"/>
      <protection locked="0"/>
    </xf>
    <xf numFmtId="38" fontId="25" fillId="0" borderId="72" xfId="4" applyFont="1" applyFill="1" applyBorder="1" applyAlignment="1" applyProtection="1">
      <alignment horizontal="left" vertical="center" wrapText="1"/>
      <protection locked="0"/>
    </xf>
    <xf numFmtId="38" fontId="25" fillId="0" borderId="43" xfId="4" applyFont="1" applyFill="1" applyBorder="1" applyAlignment="1" applyProtection="1">
      <alignment horizontal="left" vertical="center" wrapText="1"/>
      <protection locked="0"/>
    </xf>
    <xf numFmtId="38" fontId="25" fillId="0" borderId="26" xfId="4" applyFont="1" applyFill="1" applyBorder="1" applyAlignment="1" applyProtection="1">
      <alignment horizontal="left" vertical="center"/>
      <protection locked="0"/>
    </xf>
    <xf numFmtId="38" fontId="25" fillId="0" borderId="5" xfId="4" applyFont="1" applyFill="1" applyBorder="1" applyAlignment="1" applyProtection="1">
      <alignment horizontal="left" vertical="center"/>
      <protection locked="0"/>
    </xf>
    <xf numFmtId="38" fontId="25" fillId="0" borderId="0" xfId="4" applyFont="1" applyFill="1" applyBorder="1" applyAlignment="1" applyProtection="1">
      <alignment horizontal="left" vertical="center"/>
      <protection locked="0"/>
    </xf>
    <xf numFmtId="38" fontId="25" fillId="0" borderId="125" xfId="4" applyFont="1" applyFill="1" applyBorder="1" applyAlignment="1" applyProtection="1">
      <alignment horizontal="left" vertical="center"/>
      <protection locked="0"/>
    </xf>
    <xf numFmtId="38" fontId="25" fillId="0" borderId="136" xfId="4" applyFont="1" applyFill="1" applyBorder="1" applyAlignment="1" applyProtection="1">
      <alignment horizontal="left" vertical="center"/>
      <protection locked="0"/>
    </xf>
    <xf numFmtId="38" fontId="25" fillId="0" borderId="29" xfId="4" applyFont="1" applyFill="1" applyBorder="1" applyAlignment="1" applyProtection="1">
      <alignment horizontal="left" vertical="center"/>
      <protection locked="0"/>
    </xf>
    <xf numFmtId="38" fontId="25" fillId="0" borderId="25" xfId="4" applyFont="1" applyFill="1" applyBorder="1" applyAlignment="1" applyProtection="1">
      <alignment horizontal="left" vertical="center"/>
      <protection locked="0"/>
    </xf>
    <xf numFmtId="38" fontId="25" fillId="5" borderId="132" xfId="4" applyFont="1" applyFill="1" applyBorder="1" applyAlignment="1" applyProtection="1">
      <alignment horizontal="right" wrapText="1"/>
    </xf>
    <xf numFmtId="38" fontId="25" fillId="0" borderId="72" xfId="4" applyFont="1" applyFill="1" applyBorder="1" applyAlignment="1" applyProtection="1">
      <alignment horizontal="left" vertical="center"/>
      <protection locked="0"/>
    </xf>
    <xf numFmtId="38" fontId="25" fillId="0" borderId="43" xfId="4" applyFont="1" applyFill="1" applyBorder="1" applyAlignment="1" applyProtection="1">
      <alignment horizontal="left" vertical="center"/>
      <protection locked="0"/>
    </xf>
    <xf numFmtId="0" fontId="62" fillId="0" borderId="22" xfId="4" applyNumberFormat="1" applyFont="1" applyBorder="1" applyAlignment="1" applyProtection="1">
      <alignment horizontal="center" vertical="center" wrapText="1"/>
      <protection locked="0"/>
    </xf>
    <xf numFmtId="0" fontId="62" fillId="0" borderId="16" xfId="4" applyNumberFormat="1" applyFont="1" applyBorder="1" applyAlignment="1" applyProtection="1">
      <alignment horizontal="center" vertical="center" wrapText="1"/>
      <protection locked="0"/>
    </xf>
    <xf numFmtId="0" fontId="62" fillId="0" borderId="172" xfId="4" applyNumberFormat="1" applyFont="1" applyBorder="1" applyAlignment="1" applyProtection="1">
      <alignment horizontal="center" vertical="center" wrapText="1"/>
      <protection locked="0"/>
    </xf>
    <xf numFmtId="38" fontId="25" fillId="0" borderId="82" xfId="4" applyFont="1" applyBorder="1" applyAlignment="1">
      <alignment horizontal="center" vertical="center"/>
    </xf>
    <xf numFmtId="0" fontId="25" fillId="0" borderId="22" xfId="4" applyNumberFormat="1" applyFont="1" applyBorder="1" applyAlignment="1" applyProtection="1">
      <alignment horizontal="center" vertical="center" wrapText="1"/>
      <protection locked="0"/>
    </xf>
    <xf numFmtId="0" fontId="25" fillId="0" borderId="16" xfId="4" applyNumberFormat="1" applyFont="1" applyBorder="1" applyAlignment="1" applyProtection="1">
      <alignment horizontal="center" vertical="center" wrapText="1"/>
      <protection locked="0"/>
    </xf>
    <xf numFmtId="0" fontId="25" fillId="0" borderId="172" xfId="4" applyNumberFormat="1" applyFont="1" applyBorder="1" applyAlignment="1" applyProtection="1">
      <alignment horizontal="center" vertical="center" wrapText="1"/>
      <protection locked="0"/>
    </xf>
    <xf numFmtId="38" fontId="25" fillId="0" borderId="206" xfId="4" applyFont="1" applyFill="1" applyBorder="1" applyAlignment="1" applyProtection="1">
      <alignment horizontal="center" vertical="center" shrinkToFit="1"/>
    </xf>
    <xf numFmtId="38" fontId="25" fillId="0" borderId="203" xfId="4" applyFont="1" applyFill="1" applyBorder="1" applyAlignment="1" applyProtection="1">
      <alignment horizontal="center" vertical="center" shrinkToFit="1"/>
    </xf>
    <xf numFmtId="38" fontId="25" fillId="0" borderId="205" xfId="4" applyFont="1" applyFill="1" applyBorder="1" applyAlignment="1" applyProtection="1">
      <alignment horizontal="center" vertical="center" shrinkToFit="1"/>
    </xf>
    <xf numFmtId="38" fontId="25" fillId="0" borderId="102" xfId="4" applyFont="1" applyBorder="1" applyAlignment="1" applyProtection="1">
      <alignment horizontal="center" vertical="center"/>
    </xf>
    <xf numFmtId="38" fontId="25" fillId="0" borderId="92" xfId="4" applyFont="1" applyBorder="1" applyAlignment="1" applyProtection="1">
      <alignment horizontal="center" vertical="center"/>
    </xf>
    <xf numFmtId="38" fontId="56" fillId="0" borderId="52" xfId="4" applyFont="1" applyFill="1" applyBorder="1" applyAlignment="1" applyProtection="1">
      <alignment horizontal="center" vertical="center" textRotation="255" shrinkToFit="1"/>
    </xf>
    <xf numFmtId="0" fontId="25" fillId="5" borderId="208" xfId="4" applyNumberFormat="1" applyFont="1" applyFill="1" applyBorder="1" applyAlignment="1" applyProtection="1">
      <alignment horizontal="center" vertical="center" shrinkToFit="1"/>
    </xf>
    <xf numFmtId="0" fontId="25" fillId="5" borderId="45" xfId="4" applyNumberFormat="1" applyFont="1" applyFill="1" applyBorder="1" applyAlignment="1" applyProtection="1">
      <alignment horizontal="center" vertical="center" shrinkToFit="1"/>
    </xf>
    <xf numFmtId="38" fontId="25" fillId="0" borderId="45" xfId="4" applyFont="1" applyFill="1" applyBorder="1" applyAlignment="1" applyProtection="1">
      <alignment vertical="center" shrinkToFit="1"/>
    </xf>
    <xf numFmtId="38" fontId="25" fillId="0" borderId="50" xfId="4" applyFont="1" applyFill="1" applyBorder="1" applyAlignment="1" applyProtection="1">
      <alignment vertical="center" shrinkToFit="1"/>
    </xf>
    <xf numFmtId="38" fontId="25" fillId="0" borderId="208" xfId="4" applyFont="1" applyFill="1" applyBorder="1" applyAlignment="1" applyProtection="1">
      <alignment vertical="center" shrinkToFit="1"/>
    </xf>
    <xf numFmtId="38" fontId="25" fillId="0" borderId="209" xfId="4" applyFont="1" applyFill="1" applyBorder="1" applyAlignment="1" applyProtection="1">
      <alignment vertical="center" shrinkToFit="1"/>
    </xf>
    <xf numFmtId="38" fontId="25" fillId="0" borderId="210" xfId="4" applyFont="1" applyFill="1" applyBorder="1" applyAlignment="1" applyProtection="1">
      <alignment horizontal="right" vertical="center" shrinkToFit="1"/>
    </xf>
    <xf numFmtId="38" fontId="25" fillId="0" borderId="198" xfId="4" applyFont="1" applyFill="1" applyBorder="1" applyAlignment="1" applyProtection="1">
      <alignment horizontal="right" vertical="center" shrinkToFit="1"/>
    </xf>
    <xf numFmtId="38" fontId="25" fillId="0" borderId="200" xfId="4" applyFont="1" applyFill="1" applyBorder="1" applyAlignment="1" applyProtection="1">
      <alignment horizontal="right" vertical="center" shrinkToFit="1"/>
    </xf>
    <xf numFmtId="38" fontId="25" fillId="5" borderId="75" xfId="4" applyFont="1" applyFill="1" applyBorder="1" applyAlignment="1" applyProtection="1">
      <alignment horizontal="right" shrinkToFit="1"/>
    </xf>
    <xf numFmtId="38" fontId="25" fillId="5" borderId="125" xfId="4" applyFont="1" applyFill="1" applyBorder="1" applyAlignment="1" applyProtection="1">
      <alignment horizontal="right" shrinkToFit="1"/>
    </xf>
    <xf numFmtId="38" fontId="25" fillId="5" borderId="28" xfId="4" applyFont="1" applyFill="1" applyBorder="1" applyAlignment="1" applyProtection="1">
      <alignment horizontal="right" shrinkToFit="1"/>
    </xf>
    <xf numFmtId="38" fontId="25" fillId="5" borderId="25" xfId="4" applyFont="1" applyFill="1" applyBorder="1" applyAlignment="1" applyProtection="1">
      <alignment horizontal="right" shrinkToFit="1"/>
    </xf>
    <xf numFmtId="38" fontId="25" fillId="0" borderId="201" xfId="4" applyFont="1" applyBorder="1" applyAlignment="1">
      <alignment horizontal="center" vertical="center"/>
    </xf>
    <xf numFmtId="38" fontId="25" fillId="0" borderId="39" xfId="4" applyFont="1" applyBorder="1" applyAlignment="1">
      <alignment horizontal="center" vertical="center"/>
    </xf>
    <xf numFmtId="38" fontId="25" fillId="0" borderId="23" xfId="4" applyFont="1" applyBorder="1" applyAlignment="1">
      <alignment horizontal="center" vertical="center"/>
    </xf>
    <xf numFmtId="38" fontId="25" fillId="0" borderId="202" xfId="4" applyFont="1" applyBorder="1" applyAlignment="1" applyProtection="1">
      <alignment horizontal="center" vertical="center" shrinkToFit="1"/>
    </xf>
    <xf numFmtId="38" fontId="25" fillId="0" borderId="203" xfId="4" applyFont="1" applyBorder="1" applyAlignment="1" applyProtection="1">
      <alignment horizontal="center" vertical="center" shrinkToFit="1"/>
    </xf>
    <xf numFmtId="0" fontId="25" fillId="0" borderId="203" xfId="4" applyNumberFormat="1" applyFont="1" applyFill="1" applyBorder="1" applyAlignment="1" applyProtection="1">
      <alignment horizontal="center" vertical="center" shrinkToFit="1"/>
    </xf>
    <xf numFmtId="0" fontId="25" fillId="0" borderId="204" xfId="4" applyNumberFormat="1" applyFont="1" applyFill="1" applyBorder="1" applyAlignment="1" applyProtection="1">
      <alignment horizontal="center" vertical="center" shrinkToFit="1"/>
    </xf>
    <xf numFmtId="0" fontId="25" fillId="0" borderId="202" xfId="4" applyNumberFormat="1" applyFont="1" applyFill="1" applyBorder="1" applyAlignment="1" applyProtection="1">
      <alignment horizontal="center" vertical="center" shrinkToFit="1"/>
    </xf>
    <xf numFmtId="0" fontId="25" fillId="0" borderId="205" xfId="4" applyNumberFormat="1" applyFont="1" applyFill="1" applyBorder="1" applyAlignment="1" applyProtection="1">
      <alignment horizontal="center" vertical="center" shrinkToFit="1"/>
    </xf>
    <xf numFmtId="0" fontId="25" fillId="0" borderId="102" xfId="4" applyNumberFormat="1" applyFont="1" applyFill="1" applyBorder="1" applyAlignment="1" applyProtection="1">
      <alignment horizontal="center" vertical="center" shrinkToFit="1"/>
    </xf>
    <xf numFmtId="0" fontId="25" fillId="0" borderId="73" xfId="4" applyNumberFormat="1" applyFont="1" applyFill="1" applyBorder="1" applyAlignment="1" applyProtection="1">
      <alignment horizontal="center" vertical="center" shrinkToFit="1"/>
    </xf>
    <xf numFmtId="0" fontId="25" fillId="0" borderId="92" xfId="4" applyNumberFormat="1" applyFont="1" applyFill="1" applyBorder="1" applyAlignment="1" applyProtection="1">
      <alignment horizontal="center" vertical="center" shrinkToFit="1"/>
    </xf>
    <xf numFmtId="38" fontId="25" fillId="0" borderId="49" xfId="4" applyFont="1" applyFill="1" applyBorder="1" applyAlignment="1" applyProtection="1">
      <alignment vertical="center" shrinkToFit="1"/>
    </xf>
    <xf numFmtId="38" fontId="25" fillId="0" borderId="16" xfId="4" applyFont="1" applyFill="1" applyBorder="1" applyAlignment="1" applyProtection="1">
      <alignment vertical="center" shrinkToFit="1"/>
    </xf>
    <xf numFmtId="38" fontId="25" fillId="0" borderId="113" xfId="4" applyFont="1" applyFill="1" applyBorder="1" applyAlignment="1" applyProtection="1">
      <alignment vertical="center" shrinkToFit="1"/>
    </xf>
    <xf numFmtId="38" fontId="25" fillId="0" borderId="173" xfId="4" applyFont="1" applyBorder="1" applyAlignment="1" applyProtection="1">
      <alignment horizontal="right" vertical="center"/>
    </xf>
    <xf numFmtId="38" fontId="25" fillId="0" borderId="175" xfId="4" applyFont="1" applyBorder="1" applyAlignment="1" applyProtection="1">
      <alignment horizontal="right" vertical="center"/>
    </xf>
    <xf numFmtId="38" fontId="25" fillId="11" borderId="16" xfId="4" applyFont="1" applyFill="1" applyBorder="1" applyAlignment="1">
      <alignment vertical="center"/>
    </xf>
    <xf numFmtId="38" fontId="25" fillId="11" borderId="113" xfId="4" applyFont="1" applyFill="1" applyBorder="1" applyAlignment="1">
      <alignment vertical="center"/>
    </xf>
    <xf numFmtId="38" fontId="56" fillId="0" borderId="177" xfId="4" applyFont="1" applyFill="1" applyBorder="1" applyAlignment="1" applyProtection="1">
      <alignment horizontal="right" vertical="center" shrinkToFit="1"/>
    </xf>
    <xf numFmtId="38" fontId="56" fillId="0" borderId="174" xfId="4" applyFont="1" applyFill="1" applyBorder="1" applyAlignment="1" applyProtection="1">
      <alignment horizontal="right" vertical="center" shrinkToFit="1"/>
    </xf>
    <xf numFmtId="0" fontId="25" fillId="5" borderId="112" xfId="4" applyNumberFormat="1" applyFont="1" applyFill="1" applyBorder="1" applyAlignment="1" applyProtection="1">
      <alignment horizontal="center" vertical="center" shrinkToFit="1"/>
    </xf>
    <xf numFmtId="0" fontId="25" fillId="5" borderId="16" xfId="4" applyNumberFormat="1" applyFont="1" applyFill="1" applyBorder="1" applyAlignment="1" applyProtection="1">
      <alignment horizontal="center" vertical="center" shrinkToFit="1"/>
    </xf>
    <xf numFmtId="38" fontId="25" fillId="0" borderId="31" xfId="4" applyFont="1" applyFill="1" applyBorder="1" applyAlignment="1" applyProtection="1">
      <alignment vertical="center" shrinkToFit="1"/>
    </xf>
    <xf numFmtId="38" fontId="25" fillId="0" borderId="112" xfId="4" applyFont="1" applyFill="1" applyBorder="1" applyAlignment="1" applyProtection="1">
      <alignment vertical="center" shrinkToFit="1"/>
    </xf>
    <xf numFmtId="38" fontId="25" fillId="0" borderId="173" xfId="4" applyFont="1" applyFill="1" applyBorder="1" applyAlignment="1" applyProtection="1">
      <alignment horizontal="right" vertical="center" shrinkToFit="1"/>
    </xf>
    <xf numFmtId="38" fontId="25" fillId="0" borderId="21" xfId="4" applyFont="1" applyFill="1" applyBorder="1" applyAlignment="1" applyProtection="1">
      <alignment horizontal="right" vertical="center" shrinkToFit="1"/>
    </xf>
    <xf numFmtId="38" fontId="25" fillId="0" borderId="175" xfId="4" applyFont="1" applyFill="1" applyBorder="1" applyAlignment="1" applyProtection="1">
      <alignment horizontal="right" vertical="center" shrinkToFit="1"/>
    </xf>
    <xf numFmtId="38" fontId="25" fillId="0" borderId="199" xfId="4" applyFont="1" applyFill="1" applyBorder="1" applyAlignment="1" applyProtection="1">
      <alignment vertical="center" shrinkToFit="1"/>
    </xf>
    <xf numFmtId="38" fontId="25" fillId="0" borderId="210" xfId="4" applyFont="1" applyBorder="1" applyAlignment="1" applyProtection="1">
      <alignment horizontal="right" vertical="center"/>
    </xf>
    <xf numFmtId="38" fontId="25" fillId="0" borderId="200" xfId="4" applyFont="1" applyBorder="1" applyAlignment="1" applyProtection="1">
      <alignment horizontal="right" vertical="center"/>
    </xf>
    <xf numFmtId="38" fontId="25" fillId="11" borderId="45" xfId="4" applyFont="1" applyFill="1" applyBorder="1" applyAlignment="1">
      <alignment vertical="center"/>
    </xf>
    <xf numFmtId="38" fontId="25" fillId="11" borderId="209" xfId="4" applyFont="1" applyFill="1" applyBorder="1" applyAlignment="1">
      <alignment vertical="center"/>
    </xf>
    <xf numFmtId="38" fontId="25" fillId="0" borderId="169" xfId="4" applyFont="1" applyBorder="1" applyAlignment="1" applyProtection="1">
      <alignment horizontal="center" vertical="center" shrinkToFit="1"/>
    </xf>
    <xf numFmtId="38" fontId="25" fillId="0" borderId="162" xfId="4" applyFont="1" applyBorder="1" applyAlignment="1" applyProtection="1">
      <alignment horizontal="center" vertical="center" shrinkToFit="1"/>
    </xf>
    <xf numFmtId="38" fontId="25" fillId="0" borderId="177" xfId="4" applyFont="1" applyBorder="1" applyAlignment="1" applyProtection="1">
      <alignment horizontal="center" shrinkToFit="1"/>
    </xf>
    <xf numFmtId="38" fontId="25" fillId="0" borderId="174" xfId="4" applyFont="1" applyBorder="1" applyAlignment="1" applyProtection="1">
      <alignment horizontal="center" shrinkToFit="1"/>
    </xf>
    <xf numFmtId="38" fontId="25" fillId="0" borderId="154" xfId="4" applyFont="1" applyBorder="1" applyAlignment="1" applyProtection="1">
      <alignment horizontal="right" vertical="center"/>
    </xf>
    <xf numFmtId="38" fontId="25" fillId="0" borderId="156" xfId="4" applyFont="1" applyBorder="1" applyAlignment="1" applyProtection="1">
      <alignment horizontal="right" vertical="center"/>
    </xf>
    <xf numFmtId="38" fontId="25" fillId="11" borderId="120" xfId="4" applyFont="1" applyFill="1" applyBorder="1" applyAlignment="1">
      <alignment vertical="center"/>
    </xf>
    <xf numFmtId="38" fontId="25" fillId="11" borderId="121" xfId="4" applyFont="1" applyFill="1" applyBorder="1" applyAlignment="1">
      <alignment vertical="center"/>
    </xf>
    <xf numFmtId="38" fontId="25" fillId="11" borderId="122" xfId="4" applyFont="1" applyFill="1" applyBorder="1" applyAlignment="1">
      <alignment vertical="center"/>
    </xf>
    <xf numFmtId="0" fontId="25" fillId="5" borderId="211" xfId="4" applyNumberFormat="1" applyFont="1" applyFill="1" applyBorder="1" applyAlignment="1" applyProtection="1">
      <alignment horizontal="center" vertical="center" shrinkToFit="1"/>
    </xf>
    <xf numFmtId="0" fontId="25" fillId="5" borderId="212" xfId="4" applyNumberFormat="1" applyFont="1" applyFill="1" applyBorder="1" applyAlignment="1" applyProtection="1">
      <alignment horizontal="center" vertical="center" shrinkToFit="1"/>
    </xf>
    <xf numFmtId="38" fontId="25" fillId="0" borderId="212" xfId="4" applyFont="1" applyFill="1" applyBorder="1" applyAlignment="1" applyProtection="1">
      <alignment vertical="center" shrinkToFit="1"/>
    </xf>
    <xf numFmtId="38" fontId="25" fillId="0" borderId="213" xfId="4" applyFont="1" applyFill="1" applyBorder="1" applyAlignment="1" applyProtection="1">
      <alignment vertical="center" shrinkToFit="1"/>
    </xf>
    <xf numFmtId="38" fontId="25" fillId="0" borderId="211" xfId="4" applyFont="1" applyFill="1" applyBorder="1" applyAlignment="1" applyProtection="1">
      <alignment vertical="center" shrinkToFit="1"/>
    </xf>
    <xf numFmtId="38" fontId="25" fillId="0" borderId="214" xfId="4" applyFont="1" applyFill="1" applyBorder="1" applyAlignment="1" applyProtection="1">
      <alignment vertical="center" shrinkToFit="1"/>
    </xf>
    <xf numFmtId="38" fontId="25" fillId="0" borderId="201" xfId="4" applyFont="1" applyFill="1" applyBorder="1" applyAlignment="1" applyProtection="1">
      <alignment horizontal="right" vertical="center" shrinkToFit="1"/>
    </xf>
    <xf numFmtId="38" fontId="25" fillId="0" borderId="39" xfId="4" applyFont="1" applyFill="1" applyBorder="1" applyAlignment="1" applyProtection="1">
      <alignment horizontal="right" vertical="center" shrinkToFit="1"/>
    </xf>
    <xf numFmtId="38" fontId="25" fillId="0" borderId="23" xfId="4" applyFont="1" applyFill="1" applyBorder="1" applyAlignment="1" applyProtection="1">
      <alignment horizontal="right" vertical="center" shrinkToFit="1"/>
    </xf>
    <xf numFmtId="38" fontId="25" fillId="0" borderId="215" xfId="4" applyFont="1" applyFill="1" applyBorder="1" applyAlignment="1" applyProtection="1">
      <alignment vertical="center" shrinkToFit="1"/>
    </xf>
    <xf numFmtId="38" fontId="25" fillId="0" borderId="201" xfId="4" applyFont="1" applyBorder="1" applyAlignment="1" applyProtection="1">
      <alignment horizontal="right" vertical="center"/>
    </xf>
    <xf numFmtId="38" fontId="25" fillId="0" borderId="23" xfId="4" applyFont="1" applyBorder="1" applyAlignment="1" applyProtection="1">
      <alignment horizontal="right" vertical="center"/>
    </xf>
    <xf numFmtId="38" fontId="25" fillId="11" borderId="112" xfId="4" applyFont="1" applyFill="1" applyBorder="1" applyAlignment="1">
      <alignment vertical="center"/>
    </xf>
    <xf numFmtId="38" fontId="25" fillId="0" borderId="177" xfId="4" applyFont="1" applyBorder="1" applyAlignment="1" applyProtection="1">
      <alignment horizontal="right" vertical="center" shrinkToFit="1"/>
    </xf>
    <xf numFmtId="38" fontId="25" fillId="0" borderId="174" xfId="4" applyFont="1" applyBorder="1" applyAlignment="1" applyProtection="1">
      <alignment horizontal="right" vertical="center" shrinkToFit="1"/>
    </xf>
    <xf numFmtId="38" fontId="25" fillId="0" borderId="192" xfId="4" applyFont="1" applyBorder="1" applyAlignment="1" applyProtection="1">
      <alignment horizontal="right" vertical="center" shrinkToFit="1"/>
    </xf>
    <xf numFmtId="38" fontId="25" fillId="0" borderId="187" xfId="4" applyFont="1" applyBorder="1" applyAlignment="1" applyProtection="1">
      <alignment horizontal="right" vertical="center" shrinkToFit="1"/>
    </xf>
    <xf numFmtId="0" fontId="25" fillId="5" borderId="120" xfId="4" applyNumberFormat="1" applyFont="1" applyFill="1" applyBorder="1" applyAlignment="1" applyProtection="1">
      <alignment horizontal="center" vertical="center" shrinkToFit="1"/>
    </xf>
    <xf numFmtId="0" fontId="25" fillId="5" borderId="121" xfId="4" applyNumberFormat="1" applyFont="1" applyFill="1" applyBorder="1" applyAlignment="1" applyProtection="1">
      <alignment horizontal="center" vertical="center" shrinkToFit="1"/>
    </xf>
    <xf numFmtId="38" fontId="25" fillId="0" borderId="121" xfId="4" applyFont="1" applyFill="1" applyBorder="1" applyAlignment="1" applyProtection="1">
      <alignment vertical="center" shrinkToFit="1"/>
    </xf>
    <xf numFmtId="38" fontId="25" fillId="0" borderId="188" xfId="4" applyFont="1" applyFill="1" applyBorder="1" applyAlignment="1" applyProtection="1">
      <alignment vertical="center" shrinkToFit="1"/>
    </xf>
    <xf numFmtId="38" fontId="25" fillId="0" borderId="120" xfId="4" applyFont="1" applyFill="1" applyBorder="1" applyAlignment="1" applyProtection="1">
      <alignment vertical="center" shrinkToFit="1"/>
    </xf>
    <xf numFmtId="38" fontId="25" fillId="0" borderId="122" xfId="4" applyFont="1" applyFill="1" applyBorder="1" applyAlignment="1" applyProtection="1">
      <alignment vertical="center" shrinkToFit="1"/>
    </xf>
    <xf numFmtId="38" fontId="25" fillId="0" borderId="154" xfId="4" applyFont="1" applyFill="1" applyBorder="1" applyAlignment="1" applyProtection="1">
      <alignment horizontal="right" vertical="center" shrinkToFit="1"/>
    </xf>
    <xf numFmtId="38" fontId="25" fillId="0" borderId="155" xfId="4" applyFont="1" applyFill="1" applyBorder="1" applyAlignment="1" applyProtection="1">
      <alignment horizontal="right" vertical="center" shrinkToFit="1"/>
    </xf>
    <xf numFmtId="38" fontId="25" fillId="0" borderId="156" xfId="4" applyFont="1" applyFill="1" applyBorder="1" applyAlignment="1" applyProtection="1">
      <alignment horizontal="right" vertical="center" shrinkToFit="1"/>
    </xf>
    <xf numFmtId="38" fontId="25" fillId="0" borderId="194" xfId="4" applyFont="1" applyFill="1" applyBorder="1" applyAlignment="1" applyProtection="1">
      <alignment vertical="center" shrinkToFit="1"/>
    </xf>
    <xf numFmtId="38" fontId="25" fillId="9" borderId="173" xfId="4" applyFont="1" applyFill="1" applyBorder="1" applyAlignment="1">
      <alignment vertical="center"/>
    </xf>
    <xf numFmtId="38" fontId="25" fillId="9" borderId="21" xfId="4" applyFont="1" applyFill="1" applyBorder="1" applyAlignment="1">
      <alignment vertical="center"/>
    </xf>
    <xf numFmtId="38" fontId="25" fillId="11" borderId="176" xfId="4" applyFont="1" applyFill="1" applyBorder="1" applyAlignment="1">
      <alignment vertical="center"/>
    </xf>
    <xf numFmtId="38" fontId="25" fillId="11" borderId="175" xfId="4" applyFont="1" applyFill="1" applyBorder="1" applyAlignment="1">
      <alignment vertical="center"/>
    </xf>
    <xf numFmtId="38" fontId="25" fillId="9" borderId="169" xfId="4" applyFont="1" applyFill="1" applyBorder="1" applyAlignment="1" applyProtection="1">
      <alignment horizontal="center" vertical="center" shrinkToFit="1"/>
    </xf>
    <xf numFmtId="38" fontId="25" fillId="9" borderId="162" xfId="4" applyFont="1" applyFill="1" applyBorder="1" applyAlignment="1" applyProtection="1">
      <alignment horizontal="center" vertical="center" shrinkToFit="1"/>
    </xf>
    <xf numFmtId="0" fontId="25" fillId="9" borderId="173" xfId="4" applyNumberFormat="1" applyFont="1" applyFill="1" applyBorder="1" applyAlignment="1" applyProtection="1">
      <alignment horizontal="center" vertical="center" shrinkToFit="1"/>
    </xf>
    <xf numFmtId="0" fontId="25" fillId="9" borderId="49" xfId="4" applyNumberFormat="1" applyFont="1" applyFill="1" applyBorder="1" applyAlignment="1" applyProtection="1">
      <alignment horizontal="center" vertical="center" shrinkToFit="1"/>
    </xf>
    <xf numFmtId="38" fontId="25" fillId="9" borderId="31" xfId="4" applyFont="1" applyFill="1" applyBorder="1" applyAlignment="1" applyProtection="1">
      <alignment vertical="center" shrinkToFit="1"/>
    </xf>
    <xf numFmtId="38" fontId="25" fillId="9" borderId="21" xfId="4" applyFont="1" applyFill="1" applyBorder="1" applyAlignment="1" applyProtection="1">
      <alignment vertical="center" shrinkToFit="1"/>
    </xf>
    <xf numFmtId="38" fontId="25" fillId="9" borderId="49" xfId="4" applyFont="1" applyFill="1" applyBorder="1" applyAlignment="1" applyProtection="1">
      <alignment vertical="center" shrinkToFit="1"/>
    </xf>
    <xf numFmtId="38" fontId="25" fillId="9" borderId="175" xfId="4" applyFont="1" applyFill="1" applyBorder="1" applyAlignment="1" applyProtection="1">
      <alignment vertical="center" shrinkToFit="1"/>
    </xf>
    <xf numFmtId="38" fontId="25" fillId="9" borderId="173" xfId="4" applyFont="1" applyFill="1" applyBorder="1" applyAlignment="1" applyProtection="1">
      <alignment vertical="center" shrinkToFit="1"/>
    </xf>
    <xf numFmtId="38" fontId="25" fillId="9" borderId="175" xfId="4" applyFont="1" applyFill="1" applyBorder="1" applyAlignment="1">
      <alignment vertical="center"/>
    </xf>
    <xf numFmtId="38" fontId="46" fillId="9" borderId="52" xfId="4" applyFont="1" applyFill="1" applyBorder="1" applyAlignment="1">
      <alignment horizontal="center" vertical="center" textRotation="255"/>
    </xf>
    <xf numFmtId="0" fontId="25" fillId="9" borderId="210" xfId="4" applyNumberFormat="1" applyFont="1" applyFill="1" applyBorder="1" applyAlignment="1" applyProtection="1">
      <alignment horizontal="center" vertical="center" shrinkToFit="1"/>
    </xf>
    <xf numFmtId="0" fontId="25" fillId="9" borderId="199" xfId="4" applyNumberFormat="1" applyFont="1" applyFill="1" applyBorder="1" applyAlignment="1" applyProtection="1">
      <alignment horizontal="center" vertical="center" shrinkToFit="1"/>
    </xf>
    <xf numFmtId="38" fontId="25" fillId="9" borderId="50" xfId="4" applyFont="1" applyFill="1" applyBorder="1" applyAlignment="1" applyProtection="1">
      <alignment vertical="center" shrinkToFit="1"/>
    </xf>
    <xf numFmtId="38" fontId="25" fillId="9" borderId="198" xfId="4" applyFont="1" applyFill="1" applyBorder="1" applyAlignment="1" applyProtection="1">
      <alignment vertical="center" shrinkToFit="1"/>
    </xf>
    <xf numFmtId="38" fontId="25" fillId="9" borderId="199" xfId="4" applyFont="1" applyFill="1" applyBorder="1" applyAlignment="1" applyProtection="1">
      <alignment vertical="center" shrinkToFit="1"/>
    </xf>
    <xf numFmtId="38" fontId="25" fillId="9" borderId="200" xfId="4" applyFont="1" applyFill="1" applyBorder="1" applyAlignment="1" applyProtection="1">
      <alignment vertical="center" shrinkToFit="1"/>
    </xf>
    <xf numFmtId="38" fontId="25" fillId="9" borderId="210" xfId="4" applyFont="1" applyFill="1" applyBorder="1" applyAlignment="1" applyProtection="1">
      <alignment vertical="center" shrinkToFit="1"/>
    </xf>
    <xf numFmtId="38" fontId="25" fillId="9" borderId="176" xfId="4" applyFont="1" applyFill="1" applyBorder="1" applyAlignment="1">
      <alignment vertical="center"/>
    </xf>
    <xf numFmtId="38" fontId="56" fillId="9" borderId="177" xfId="4" applyFont="1" applyFill="1" applyBorder="1" applyAlignment="1" applyProtection="1">
      <alignment horizontal="right" vertical="center" shrinkToFit="1"/>
    </xf>
    <xf numFmtId="38" fontId="56" fillId="9" borderId="174" xfId="4" applyFont="1" applyFill="1" applyBorder="1" applyAlignment="1" applyProtection="1">
      <alignment horizontal="right" vertical="center" shrinkToFit="1"/>
    </xf>
    <xf numFmtId="38" fontId="25" fillId="9" borderId="177" xfId="4" applyFont="1" applyFill="1" applyBorder="1" applyAlignment="1">
      <alignment horizontal="right" vertical="center" shrinkToFit="1"/>
    </xf>
    <xf numFmtId="38" fontId="25" fillId="9" borderId="174" xfId="4" applyFont="1" applyFill="1" applyBorder="1" applyAlignment="1">
      <alignment horizontal="right" vertical="center" shrinkToFit="1"/>
    </xf>
    <xf numFmtId="38" fontId="25" fillId="9" borderId="192" xfId="4" applyFont="1" applyFill="1" applyBorder="1" applyAlignment="1">
      <alignment horizontal="right" vertical="center" shrinkToFit="1"/>
    </xf>
    <xf numFmtId="38" fontId="25" fillId="9" borderId="187" xfId="4" applyFont="1" applyFill="1" applyBorder="1" applyAlignment="1">
      <alignment horizontal="right" vertical="center" shrinkToFit="1"/>
    </xf>
    <xf numFmtId="0" fontId="25" fillId="9" borderId="154" xfId="4" applyNumberFormat="1" applyFont="1" applyFill="1" applyBorder="1" applyAlignment="1" applyProtection="1">
      <alignment horizontal="center" vertical="center" shrinkToFit="1"/>
    </xf>
    <xf numFmtId="0" fontId="25" fillId="9" borderId="194" xfId="4" applyNumberFormat="1" applyFont="1" applyFill="1" applyBorder="1" applyAlignment="1" applyProtection="1">
      <alignment horizontal="center" vertical="center" shrinkToFit="1"/>
    </xf>
    <xf numFmtId="38" fontId="25" fillId="9" borderId="188" xfId="4" applyFont="1" applyFill="1" applyBorder="1" applyAlignment="1" applyProtection="1">
      <alignment vertical="center" shrinkToFit="1"/>
    </xf>
    <xf numFmtId="38" fontId="25" fillId="9" borderId="155" xfId="4" applyFont="1" applyFill="1" applyBorder="1" applyAlignment="1" applyProtection="1">
      <alignment vertical="center" shrinkToFit="1"/>
    </xf>
    <xf numFmtId="38" fontId="25" fillId="9" borderId="194" xfId="4" applyFont="1" applyFill="1" applyBorder="1" applyAlignment="1" applyProtection="1">
      <alignment vertical="center" shrinkToFit="1"/>
    </xf>
    <xf numFmtId="38" fontId="25" fillId="9" borderId="156" xfId="4" applyFont="1" applyFill="1" applyBorder="1" applyAlignment="1" applyProtection="1">
      <alignment vertical="center" shrinkToFit="1"/>
    </xf>
    <xf numFmtId="38" fontId="25" fillId="9" borderId="154" xfId="4" applyFont="1" applyFill="1" applyBorder="1" applyAlignment="1" applyProtection="1">
      <alignment vertical="center" shrinkToFit="1"/>
    </xf>
    <xf numFmtId="38" fontId="25" fillId="9" borderId="154" xfId="4" applyFont="1" applyFill="1" applyBorder="1" applyAlignment="1">
      <alignment vertical="center"/>
    </xf>
    <xf numFmtId="38" fontId="25" fillId="9" borderId="156" xfId="4" applyFont="1" applyFill="1" applyBorder="1" applyAlignment="1">
      <alignment vertical="center"/>
    </xf>
    <xf numFmtId="38" fontId="25" fillId="11" borderId="154" xfId="4" applyFont="1" applyFill="1" applyBorder="1" applyAlignment="1">
      <alignment vertical="center"/>
    </xf>
    <xf numFmtId="38" fontId="25" fillId="11" borderId="155" xfId="4" applyFont="1" applyFill="1" applyBorder="1" applyAlignment="1">
      <alignment vertical="center"/>
    </xf>
    <xf numFmtId="38" fontId="25" fillId="9" borderId="177" xfId="4" applyFont="1" applyFill="1" applyBorder="1" applyAlignment="1" applyProtection="1">
      <alignment horizontal="center" shrinkToFit="1"/>
    </xf>
    <xf numFmtId="38" fontId="25" fillId="9" borderId="174" xfId="4" applyFont="1" applyFill="1" applyBorder="1" applyAlignment="1" applyProtection="1">
      <alignment horizontal="center" shrinkToFit="1"/>
    </xf>
    <xf numFmtId="38" fontId="25" fillId="11" borderId="173" xfId="4" applyFont="1" applyFill="1" applyBorder="1" applyAlignment="1">
      <alignment vertical="center"/>
    </xf>
    <xf numFmtId="38" fontId="25" fillId="11" borderId="21" xfId="4" applyFont="1" applyFill="1" applyBorder="1" applyAlignment="1">
      <alignment vertical="center"/>
    </xf>
    <xf numFmtId="38" fontId="25" fillId="11" borderId="191" xfId="4" applyFont="1" applyFill="1" applyBorder="1" applyAlignment="1">
      <alignment vertical="center"/>
    </xf>
    <xf numFmtId="38" fontId="25" fillId="11" borderId="156" xfId="4" applyFont="1" applyFill="1" applyBorder="1" applyAlignment="1">
      <alignment vertical="center"/>
    </xf>
    <xf numFmtId="0" fontId="25" fillId="9" borderId="201" xfId="4" applyNumberFormat="1" applyFont="1" applyFill="1" applyBorder="1" applyAlignment="1" applyProtection="1">
      <alignment horizontal="center" vertical="center" shrinkToFit="1"/>
    </xf>
    <xf numFmtId="0" fontId="25" fillId="9" borderId="215" xfId="4" applyNumberFormat="1" applyFont="1" applyFill="1" applyBorder="1" applyAlignment="1" applyProtection="1">
      <alignment horizontal="center" vertical="center" shrinkToFit="1"/>
    </xf>
    <xf numFmtId="38" fontId="25" fillId="9" borderId="213" xfId="4" applyFont="1" applyFill="1" applyBorder="1" applyAlignment="1" applyProtection="1">
      <alignment vertical="center" shrinkToFit="1"/>
    </xf>
    <xf numFmtId="38" fontId="25" fillId="9" borderId="39" xfId="4" applyFont="1" applyFill="1" applyBorder="1" applyAlignment="1" applyProtection="1">
      <alignment vertical="center" shrinkToFit="1"/>
    </xf>
    <xf numFmtId="38" fontId="25" fillId="9" borderId="215" xfId="4" applyFont="1" applyFill="1" applyBorder="1" applyAlignment="1" applyProtection="1">
      <alignment vertical="center" shrinkToFit="1"/>
    </xf>
    <xf numFmtId="38" fontId="25" fillId="9" borderId="23" xfId="4" applyFont="1" applyFill="1" applyBorder="1" applyAlignment="1" applyProtection="1">
      <alignment vertical="center" shrinkToFit="1"/>
    </xf>
    <xf numFmtId="38" fontId="25" fillId="9" borderId="201" xfId="4" applyFont="1" applyFill="1" applyBorder="1" applyAlignment="1" applyProtection="1">
      <alignment vertical="center" shrinkToFit="1"/>
    </xf>
    <xf numFmtId="38" fontId="25" fillId="9" borderId="201" xfId="4" applyFont="1" applyFill="1" applyBorder="1" applyAlignment="1">
      <alignment vertical="center"/>
    </xf>
    <xf numFmtId="38" fontId="25" fillId="9" borderId="23" xfId="4" applyFont="1" applyFill="1" applyBorder="1" applyAlignment="1">
      <alignment vertical="center"/>
    </xf>
    <xf numFmtId="38" fontId="25" fillId="9" borderId="39" xfId="4" applyFont="1" applyFill="1" applyBorder="1" applyAlignment="1">
      <alignment vertical="center"/>
    </xf>
    <xf numFmtId="38" fontId="25" fillId="9" borderId="42" xfId="4" applyFont="1" applyFill="1" applyBorder="1" applyAlignment="1">
      <alignment vertical="center"/>
    </xf>
    <xf numFmtId="38" fontId="25" fillId="5" borderId="102" xfId="4" applyFont="1" applyFill="1" applyBorder="1" applyAlignment="1" applyProtection="1">
      <alignment horizontal="center" vertical="center"/>
    </xf>
    <xf numFmtId="38" fontId="25" fillId="5" borderId="74" xfId="4" applyFont="1" applyFill="1" applyBorder="1" applyAlignment="1" applyProtection="1">
      <alignment horizontal="center" vertical="center"/>
    </xf>
    <xf numFmtId="38" fontId="25" fillId="5" borderId="139" xfId="4" applyFont="1" applyFill="1" applyBorder="1" applyAlignment="1" applyProtection="1">
      <alignment horizontal="center" vertical="center"/>
    </xf>
    <xf numFmtId="38" fontId="25" fillId="5" borderId="140" xfId="4" applyFont="1" applyFill="1" applyBorder="1" applyAlignment="1" applyProtection="1">
      <alignment horizontal="center" vertical="center"/>
    </xf>
    <xf numFmtId="38" fontId="25" fillId="5" borderId="76" xfId="4" applyFont="1" applyFill="1" applyBorder="1" applyAlignment="1" applyProtection="1">
      <alignment horizontal="center" vertical="center"/>
    </xf>
    <xf numFmtId="38" fontId="25" fillId="5" borderId="27" xfId="4" applyFont="1" applyFill="1" applyBorder="1" applyAlignment="1" applyProtection="1">
      <alignment horizontal="center" vertical="center"/>
    </xf>
    <xf numFmtId="38" fontId="25" fillId="5" borderId="27" xfId="4" applyFont="1" applyFill="1" applyBorder="1" applyAlignment="1" applyProtection="1">
      <alignment horizontal="center" vertical="center" shrinkToFit="1"/>
    </xf>
    <xf numFmtId="38" fontId="25" fillId="5" borderId="26" xfId="4" applyFont="1" applyFill="1" applyBorder="1" applyAlignment="1" applyProtection="1">
      <alignment horizontal="center" vertical="center" shrinkToFit="1"/>
    </xf>
    <xf numFmtId="38" fontId="25" fillId="5" borderId="75" xfId="4" applyFont="1" applyFill="1" applyBorder="1" applyAlignment="1" applyProtection="1">
      <alignment horizontal="center" vertical="center" shrinkToFit="1"/>
    </xf>
    <xf numFmtId="38" fontId="25" fillId="5" borderId="125" xfId="4" applyFont="1" applyFill="1" applyBorder="1" applyAlignment="1" applyProtection="1">
      <alignment horizontal="center" vertical="center" shrinkToFit="1"/>
    </xf>
    <xf numFmtId="38" fontId="25" fillId="5" borderId="28" xfId="4" applyFont="1" applyFill="1" applyBorder="1" applyAlignment="1" applyProtection="1">
      <alignment horizontal="center" vertical="center" shrinkToFit="1"/>
    </xf>
    <xf numFmtId="38" fontId="25" fillId="5" borderId="25" xfId="4" applyFont="1" applyFill="1" applyBorder="1" applyAlignment="1" applyProtection="1">
      <alignment horizontal="center" vertical="center" shrinkToFit="1"/>
    </xf>
    <xf numFmtId="0" fontId="25" fillId="5" borderId="116" xfId="4" applyNumberFormat="1" applyFont="1" applyFill="1" applyBorder="1" applyAlignment="1" applyProtection="1">
      <alignment horizontal="center" vertical="center" wrapText="1"/>
    </xf>
    <xf numFmtId="0" fontId="25" fillId="5" borderId="118" xfId="4" applyNumberFormat="1" applyFont="1" applyFill="1" applyBorder="1" applyAlignment="1" applyProtection="1">
      <alignment horizontal="center" vertical="center" wrapText="1"/>
    </xf>
    <xf numFmtId="38" fontId="25" fillId="5" borderId="72" xfId="4" applyFont="1" applyFill="1" applyBorder="1" applyAlignment="1" applyProtection="1">
      <alignment horizontal="right" shrinkToFit="1"/>
      <protection locked="0"/>
    </xf>
    <xf numFmtId="38" fontId="25" fillId="5" borderId="128" xfId="4" applyFont="1" applyFill="1" applyBorder="1" applyAlignment="1" applyProtection="1">
      <alignment horizontal="right" shrinkToFit="1"/>
      <protection locked="0"/>
    </xf>
    <xf numFmtId="38" fontId="25" fillId="5" borderId="136" xfId="4" applyFont="1" applyFill="1" applyBorder="1" applyAlignment="1" applyProtection="1">
      <alignment horizontal="right" shrinkToFit="1"/>
      <protection locked="0"/>
    </xf>
    <xf numFmtId="38" fontId="25" fillId="5" borderId="135" xfId="4" applyFont="1" applyFill="1" applyBorder="1" applyAlignment="1" applyProtection="1">
      <alignment horizontal="right" shrinkToFit="1"/>
      <protection locked="0"/>
    </xf>
    <xf numFmtId="38" fontId="25" fillId="0" borderId="69" xfId="4" applyFont="1" applyBorder="1" applyAlignment="1" applyProtection="1">
      <alignment horizontal="center" vertical="center" wrapText="1"/>
      <protection locked="0"/>
    </xf>
    <xf numFmtId="38" fontId="25" fillId="0" borderId="19" xfId="4" applyFont="1" applyBorder="1" applyAlignment="1" applyProtection="1">
      <alignment horizontal="center" vertical="center" wrapText="1"/>
      <protection locked="0"/>
    </xf>
    <xf numFmtId="38" fontId="25" fillId="0" borderId="133" xfId="4" applyFont="1" applyBorder="1" applyAlignment="1" applyProtection="1">
      <alignment horizontal="center" vertical="center" wrapText="1"/>
      <protection locked="0"/>
    </xf>
    <xf numFmtId="38" fontId="25" fillId="5" borderId="75" xfId="4" applyFont="1" applyFill="1" applyBorder="1" applyAlignment="1" applyProtection="1">
      <alignment vertical="center" shrinkToFit="1"/>
    </xf>
    <xf numFmtId="38" fontId="25" fillId="5" borderId="125" xfId="4" applyFont="1" applyFill="1" applyBorder="1" applyAlignment="1" applyProtection="1">
      <alignment vertical="center" shrinkToFit="1"/>
    </xf>
    <xf numFmtId="38" fontId="25" fillId="5" borderId="28" xfId="4" applyFont="1" applyFill="1" applyBorder="1" applyAlignment="1" applyProtection="1">
      <alignment vertical="center" shrinkToFit="1"/>
    </xf>
    <xf numFmtId="38" fontId="25" fillId="5" borderId="25" xfId="4" applyFont="1" applyFill="1" applyBorder="1" applyAlignment="1" applyProtection="1">
      <alignment vertical="center" shrinkToFit="1"/>
    </xf>
    <xf numFmtId="38" fontId="25" fillId="0" borderId="198" xfId="4" applyFont="1" applyBorder="1" applyAlignment="1" applyProtection="1">
      <alignment horizontal="right" vertical="center"/>
    </xf>
    <xf numFmtId="38" fontId="25" fillId="11" borderId="44" xfId="4" applyFont="1" applyFill="1" applyBorder="1" applyAlignment="1">
      <alignment vertical="center"/>
    </xf>
    <xf numFmtId="38" fontId="25" fillId="0" borderId="73" xfId="4" applyFont="1" applyBorder="1" applyAlignment="1" applyProtection="1">
      <alignment horizontal="center" vertical="center"/>
    </xf>
    <xf numFmtId="38" fontId="25" fillId="0" borderId="138" xfId="4" applyFont="1" applyBorder="1" applyAlignment="1" applyProtection="1">
      <alignment horizontal="center" vertical="center"/>
    </xf>
    <xf numFmtId="38" fontId="25" fillId="0" borderId="21" xfId="4" applyFont="1" applyBorder="1" applyAlignment="1" applyProtection="1">
      <alignment horizontal="right" vertical="center"/>
    </xf>
    <xf numFmtId="38" fontId="25" fillId="0" borderId="176" xfId="4" applyFont="1" applyBorder="1" applyAlignment="1" applyProtection="1">
      <alignment horizontal="right" vertical="center"/>
    </xf>
    <xf numFmtId="38" fontId="25" fillId="11" borderId="22" xfId="4" applyFont="1" applyFill="1" applyBorder="1" applyAlignment="1">
      <alignment vertical="center"/>
    </xf>
    <xf numFmtId="38" fontId="25" fillId="11" borderId="31" xfId="4" applyFont="1" applyFill="1" applyBorder="1" applyAlignment="1">
      <alignment vertical="center"/>
    </xf>
    <xf numFmtId="38" fontId="25" fillId="0" borderId="39" xfId="4" applyFont="1" applyBorder="1" applyAlignment="1" applyProtection="1">
      <alignment horizontal="right" vertical="center"/>
    </xf>
    <xf numFmtId="38" fontId="25" fillId="0" borderId="42" xfId="4" applyFont="1" applyBorder="1" applyAlignment="1" applyProtection="1">
      <alignment horizontal="right" vertical="center"/>
    </xf>
    <xf numFmtId="0" fontId="10" fillId="2" borderId="0" xfId="0" applyFont="1" applyFill="1" applyAlignment="1">
      <alignment horizontal="distributed" vertical="center" shrinkToFit="1"/>
    </xf>
    <xf numFmtId="0" fontId="11" fillId="2" borderId="0" xfId="0" applyFont="1" applyFill="1" applyAlignment="1">
      <alignment horizontal="right" shrinkToFit="1"/>
    </xf>
    <xf numFmtId="0" fontId="11" fillId="2" borderId="0" xfId="0" applyFont="1" applyFill="1" applyAlignment="1">
      <alignment horizontal="right" vertical="center" shrinkToFit="1"/>
    </xf>
    <xf numFmtId="0" fontId="13" fillId="2" borderId="0" xfId="0" applyFont="1" applyFill="1" applyAlignment="1">
      <alignment horizontal="right" shrinkToFit="1"/>
    </xf>
    <xf numFmtId="0" fontId="9" fillId="4" borderId="0" xfId="0" applyFont="1" applyFill="1" applyAlignment="1">
      <alignment horizontal="left" indent="1" shrinkToFit="1"/>
    </xf>
    <xf numFmtId="0" fontId="10" fillId="4" borderId="0" xfId="0" applyFont="1" applyFill="1" applyAlignment="1">
      <alignment horizontal="center" vertical="center" shrinkToFit="1"/>
    </xf>
    <xf numFmtId="0" fontId="15" fillId="2" borderId="0" xfId="0" applyFont="1" applyFill="1" applyAlignment="1">
      <alignment horizontal="left" vertical="center"/>
    </xf>
    <xf numFmtId="179" fontId="41" fillId="2" borderId="13" xfId="0" applyNumberFormat="1" applyFont="1" applyFill="1" applyBorder="1" applyAlignment="1">
      <alignment horizontal="center" vertical="center" shrinkToFit="1"/>
    </xf>
    <xf numFmtId="0" fontId="44" fillId="2" borderId="0" xfId="0" applyFont="1" applyFill="1" applyAlignment="1">
      <alignment horizontal="right" vertical="center" shrinkToFit="1"/>
    </xf>
    <xf numFmtId="0" fontId="9" fillId="4" borderId="0" xfId="0" applyFont="1" applyFill="1" applyAlignment="1">
      <alignment horizontal="left" vertical="center" indent="1" shrinkToFit="1"/>
    </xf>
    <xf numFmtId="0" fontId="12" fillId="4" borderId="0" xfId="0" applyFont="1" applyFill="1" applyAlignment="1">
      <alignment horizontal="left" vertical="center" indent="1" shrinkToFit="1"/>
    </xf>
    <xf numFmtId="179" fontId="9" fillId="2" borderId="6" xfId="0" applyNumberFormat="1" applyFont="1" applyFill="1" applyBorder="1" applyAlignment="1">
      <alignment horizontal="center" vertical="center"/>
    </xf>
    <xf numFmtId="179" fontId="9" fillId="2" borderId="7" xfId="0" applyNumberFormat="1" applyFont="1" applyFill="1" applyBorder="1" applyAlignment="1">
      <alignment horizontal="center" vertical="center"/>
    </xf>
    <xf numFmtId="179" fontId="9" fillId="2" borderId="8" xfId="0" applyNumberFormat="1" applyFont="1" applyFill="1" applyBorder="1" applyAlignment="1">
      <alignment horizontal="center" vertical="center"/>
    </xf>
    <xf numFmtId="0" fontId="13" fillId="5" borderId="0" xfId="0" applyFont="1" applyFill="1" applyAlignment="1">
      <alignment horizontal="left" vertical="center" indent="1" shrinkToFit="1"/>
    </xf>
    <xf numFmtId="0" fontId="12" fillId="4" borderId="0" xfId="0" applyFont="1" applyFill="1" applyAlignment="1">
      <alignment horizontal="center" vertical="center"/>
    </xf>
    <xf numFmtId="0" fontId="31" fillId="0" borderId="0" xfId="0" applyFont="1" applyAlignment="1">
      <alignment horizontal="center" vertical="center"/>
    </xf>
    <xf numFmtId="0" fontId="9" fillId="2" borderId="0" xfId="0" applyFont="1" applyFill="1" applyAlignment="1">
      <alignment horizontal="right" vertical="center" shrinkToFit="1"/>
    </xf>
    <xf numFmtId="0" fontId="10" fillId="5" borderId="0" xfId="0" applyFont="1" applyFill="1" applyAlignment="1">
      <alignment horizontal="center" vertical="center" shrinkToFit="1"/>
    </xf>
    <xf numFmtId="0" fontId="23" fillId="2" borderId="0" xfId="0" applyFont="1" applyFill="1" applyAlignment="1">
      <alignment horizontal="center" vertical="center"/>
    </xf>
    <xf numFmtId="0" fontId="23" fillId="2" borderId="13" xfId="0" applyFont="1" applyFill="1" applyBorder="1" applyAlignment="1">
      <alignment horizontal="center" vertical="center"/>
    </xf>
    <xf numFmtId="0" fontId="44" fillId="2" borderId="0" xfId="0" applyFont="1" applyFill="1" applyAlignment="1">
      <alignment horizontal="center" vertical="center"/>
    </xf>
    <xf numFmtId="0" fontId="44" fillId="2" borderId="13" xfId="0" applyFont="1" applyFill="1" applyBorder="1" applyAlignment="1">
      <alignment horizontal="center" vertical="center"/>
    </xf>
    <xf numFmtId="0" fontId="13" fillId="4" borderId="0" xfId="0" applyFont="1" applyFill="1" applyAlignment="1">
      <alignment horizontal="left" vertical="center" indent="1" shrinkToFit="1"/>
    </xf>
    <xf numFmtId="0" fontId="22" fillId="2" borderId="0" xfId="0" applyFont="1" applyFill="1" applyAlignment="1">
      <alignment horizontal="center" vertical="center"/>
    </xf>
    <xf numFmtId="0" fontId="9" fillId="2" borderId="1" xfId="0" applyFont="1" applyFill="1" applyBorder="1" applyAlignment="1">
      <alignment horizontal="center" vertical="center"/>
    </xf>
    <xf numFmtId="0" fontId="12" fillId="5" borderId="0" xfId="0" applyFont="1" applyFill="1" applyAlignment="1">
      <alignment horizontal="left" vertical="center" indent="1" shrinkToFit="1"/>
    </xf>
    <xf numFmtId="0" fontId="9" fillId="5" borderId="0" xfId="0" applyFont="1" applyFill="1" applyAlignment="1">
      <alignment horizontal="left" vertical="center" indent="1" shrinkToFit="1"/>
    </xf>
    <xf numFmtId="0" fontId="9" fillId="2" borderId="6" xfId="0" applyFont="1" applyFill="1" applyBorder="1" applyAlignment="1">
      <alignment horizontal="center" vertical="center"/>
    </xf>
    <xf numFmtId="0" fontId="9" fillId="2" borderId="8" xfId="0" applyFont="1" applyFill="1" applyBorder="1" applyAlignment="1">
      <alignment horizontal="center" vertical="center"/>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0" fontId="9" fillId="2" borderId="0" xfId="0" applyFont="1" applyFill="1" applyAlignment="1">
      <alignment horizontal="left" vertical="center"/>
    </xf>
    <xf numFmtId="0" fontId="9" fillId="2" borderId="1" xfId="0" applyFont="1" applyFill="1" applyBorder="1" applyAlignment="1">
      <alignment horizontal="center" vertical="center" shrinkToFit="1"/>
    </xf>
    <xf numFmtId="0" fontId="9" fillId="3" borderId="9" xfId="0" applyFont="1" applyFill="1" applyBorder="1" applyAlignment="1">
      <alignment horizontal="center" vertical="center" shrinkToFit="1"/>
    </xf>
    <xf numFmtId="0" fontId="9" fillId="3" borderId="10" xfId="0" applyFont="1" applyFill="1" applyBorder="1" applyAlignment="1">
      <alignment horizontal="center" vertical="center" shrinkToFit="1"/>
    </xf>
    <xf numFmtId="0" fontId="9" fillId="3" borderId="11" xfId="0" applyFont="1" applyFill="1" applyBorder="1" applyAlignment="1">
      <alignment horizontal="center" vertical="center" shrinkToFit="1"/>
    </xf>
    <xf numFmtId="0" fontId="9" fillId="3" borderId="12" xfId="0" applyFont="1" applyFill="1" applyBorder="1" applyAlignment="1">
      <alignment horizontal="center" vertical="center" shrinkToFit="1"/>
    </xf>
    <xf numFmtId="0" fontId="9" fillId="3" borderId="13" xfId="0" applyFont="1" applyFill="1" applyBorder="1" applyAlignment="1">
      <alignment horizontal="center" vertical="center" shrinkToFit="1"/>
    </xf>
    <xf numFmtId="0" fontId="9" fillId="3" borderId="14" xfId="0" applyFont="1" applyFill="1" applyBorder="1" applyAlignment="1">
      <alignment horizontal="center" vertical="center" shrinkToFit="1"/>
    </xf>
    <xf numFmtId="0" fontId="20" fillId="3" borderId="9" xfId="1" applyFont="1" applyFill="1" applyBorder="1" applyAlignment="1">
      <alignment horizontal="center" vertical="center" shrinkToFit="1"/>
    </xf>
    <xf numFmtId="0" fontId="20" fillId="3" borderId="10" xfId="1" applyFont="1" applyFill="1" applyBorder="1" applyAlignment="1">
      <alignment horizontal="center" vertical="center" shrinkToFit="1"/>
    </xf>
    <xf numFmtId="0" fontId="20" fillId="3" borderId="11" xfId="1" applyFont="1" applyFill="1" applyBorder="1" applyAlignment="1">
      <alignment horizontal="center" vertical="center" shrinkToFit="1"/>
    </xf>
    <xf numFmtId="0" fontId="20" fillId="3" borderId="12" xfId="1" applyFont="1" applyFill="1" applyBorder="1" applyAlignment="1">
      <alignment horizontal="center" vertical="center" shrinkToFit="1"/>
    </xf>
    <xf numFmtId="0" fontId="20" fillId="3" borderId="13" xfId="1" applyFont="1" applyFill="1" applyBorder="1" applyAlignment="1">
      <alignment horizontal="center" vertical="center" shrinkToFit="1"/>
    </xf>
    <xf numFmtId="0" fontId="20" fillId="3" borderId="14" xfId="1" applyFont="1" applyFill="1" applyBorder="1" applyAlignment="1">
      <alignment horizontal="center" vertical="center" shrinkToFit="1"/>
    </xf>
    <xf numFmtId="0" fontId="39" fillId="2" borderId="0" xfId="0" applyFont="1" applyFill="1" applyAlignment="1">
      <alignment horizontal="left" vertical="center"/>
    </xf>
    <xf numFmtId="0" fontId="13" fillId="2" borderId="1" xfId="6" applyFont="1" applyFill="1" applyBorder="1" applyAlignment="1">
      <alignment horizontal="center" vertical="center" wrapText="1" shrinkToFit="1"/>
    </xf>
    <xf numFmtId="38" fontId="25" fillId="2" borderId="1" xfId="6" applyNumberFormat="1" applyFont="1" applyFill="1" applyBorder="1" applyAlignment="1">
      <alignment vertical="center" wrapText="1"/>
    </xf>
    <xf numFmtId="0" fontId="25" fillId="2" borderId="1" xfId="6" applyFont="1" applyFill="1" applyBorder="1" applyAlignment="1">
      <alignment vertical="center" wrapText="1"/>
    </xf>
    <xf numFmtId="0" fontId="13" fillId="2" borderId="0" xfId="0" applyFont="1" applyFill="1" applyAlignment="1">
      <alignment horizontal="right" vertical="center"/>
    </xf>
    <xf numFmtId="0" fontId="13" fillId="2" borderId="0" xfId="6" applyFont="1" applyFill="1" applyAlignment="1">
      <alignment horizontal="right" vertical="center" wrapText="1" shrinkToFit="1"/>
    </xf>
    <xf numFmtId="38" fontId="45" fillId="0" borderId="1" xfId="3" applyFont="1" applyBorder="1" applyAlignment="1">
      <alignment vertical="center" shrinkToFit="1"/>
    </xf>
    <xf numFmtId="38" fontId="45" fillId="5" borderId="65" xfId="3" applyFont="1" applyFill="1" applyBorder="1" applyAlignment="1">
      <alignment vertical="center" shrinkToFit="1"/>
    </xf>
    <xf numFmtId="38" fontId="45" fillId="5" borderId="54" xfId="3" applyFont="1" applyFill="1" applyBorder="1" applyAlignment="1">
      <alignment vertical="center"/>
    </xf>
    <xf numFmtId="38" fontId="45" fillId="5" borderId="63" xfId="3" applyFont="1" applyFill="1" applyBorder="1" applyAlignment="1">
      <alignment vertical="center"/>
    </xf>
    <xf numFmtId="38" fontId="45" fillId="5" borderId="67" xfId="3" applyFont="1" applyFill="1" applyBorder="1" applyAlignment="1">
      <alignment vertical="center"/>
    </xf>
    <xf numFmtId="38" fontId="45" fillId="5" borderId="68" xfId="3" applyFont="1" applyFill="1" applyBorder="1" applyAlignment="1">
      <alignment vertical="center"/>
    </xf>
    <xf numFmtId="38" fontId="45" fillId="5" borderId="18" xfId="3" applyFont="1" applyFill="1" applyBorder="1" applyAlignment="1">
      <alignment vertical="center" shrinkToFit="1"/>
    </xf>
    <xf numFmtId="38" fontId="45" fillId="5" borderId="9" xfId="3" applyFont="1" applyFill="1" applyBorder="1" applyAlignment="1">
      <alignment vertical="center" shrinkToFit="1"/>
    </xf>
    <xf numFmtId="38" fontId="45" fillId="5" borderId="66" xfId="3" applyFont="1" applyFill="1" applyBorder="1" applyAlignment="1">
      <alignment vertical="center" shrinkToFit="1"/>
    </xf>
    <xf numFmtId="0" fontId="13" fillId="2" borderId="18" xfId="6" applyFont="1" applyFill="1" applyBorder="1" applyAlignment="1">
      <alignment horizontal="center" vertical="center" wrapText="1" shrinkToFit="1"/>
    </xf>
    <xf numFmtId="38" fontId="45" fillId="2" borderId="18" xfId="3" applyFont="1" applyFill="1" applyBorder="1" applyAlignment="1">
      <alignment vertical="center"/>
    </xf>
    <xf numFmtId="38" fontId="45" fillId="2" borderId="9" xfId="3" applyFont="1" applyFill="1" applyBorder="1" applyAlignment="1">
      <alignment vertical="center"/>
    </xf>
    <xf numFmtId="38" fontId="45" fillId="0" borderId="18" xfId="3" applyFont="1" applyBorder="1" applyAlignment="1">
      <alignment vertical="center" shrinkToFit="1"/>
    </xf>
    <xf numFmtId="38" fontId="45" fillId="5" borderId="7" xfId="3" applyFont="1" applyFill="1" applyBorder="1" applyAlignment="1">
      <alignment vertical="center"/>
    </xf>
    <xf numFmtId="38" fontId="45" fillId="5" borderId="8" xfId="3" applyFont="1" applyFill="1" applyBorder="1" applyAlignment="1">
      <alignment vertical="center"/>
    </xf>
    <xf numFmtId="0" fontId="13" fillId="5" borderId="56" xfId="6" applyFont="1" applyFill="1" applyBorder="1" applyAlignment="1">
      <alignment horizontal="center" vertical="center" wrapText="1"/>
    </xf>
    <xf numFmtId="0" fontId="13" fillId="5" borderId="57" xfId="6" applyFont="1" applyFill="1" applyBorder="1" applyAlignment="1">
      <alignment horizontal="center" vertical="center" wrapText="1"/>
    </xf>
    <xf numFmtId="38" fontId="45" fillId="5" borderId="1" xfId="3" applyFont="1" applyFill="1" applyBorder="1" applyAlignment="1">
      <alignment vertical="center" shrinkToFit="1"/>
    </xf>
    <xf numFmtId="38" fontId="45" fillId="5" borderId="6" xfId="3" applyFont="1" applyFill="1" applyBorder="1" applyAlignment="1">
      <alignment vertical="center" shrinkToFit="1"/>
    </xf>
    <xf numFmtId="38" fontId="46" fillId="2" borderId="1" xfId="6" applyNumberFormat="1" applyFont="1" applyFill="1" applyBorder="1" applyAlignment="1">
      <alignment vertical="center" wrapText="1"/>
    </xf>
    <xf numFmtId="0" fontId="46" fillId="2" borderId="1" xfId="6" applyFont="1" applyFill="1" applyBorder="1" applyAlignment="1">
      <alignment vertical="center" wrapText="1"/>
    </xf>
    <xf numFmtId="38" fontId="45" fillId="5" borderId="10" xfId="3" applyFont="1" applyFill="1" applyBorder="1" applyAlignment="1">
      <alignment vertical="center"/>
    </xf>
    <xf numFmtId="38" fontId="45" fillId="5" borderId="11" xfId="3" applyFont="1" applyFill="1" applyBorder="1" applyAlignment="1">
      <alignment vertical="center"/>
    </xf>
    <xf numFmtId="0" fontId="9" fillId="2" borderId="0" xfId="0" applyFont="1" applyFill="1" applyAlignment="1">
      <alignment horizontal="center" vertical="center"/>
    </xf>
    <xf numFmtId="0" fontId="9" fillId="5" borderId="0" xfId="6" applyFont="1" applyFill="1" applyAlignment="1">
      <alignment horizontal="left" vertical="center" indent="1" shrinkToFit="1"/>
    </xf>
    <xf numFmtId="0" fontId="10" fillId="2" borderId="15" xfId="0" applyFont="1" applyFill="1" applyBorder="1" applyAlignment="1">
      <alignment horizontal="left" vertical="center" indent="1"/>
    </xf>
    <xf numFmtId="0" fontId="10" fillId="2" borderId="13" xfId="0" applyFont="1" applyFill="1" applyBorder="1" applyAlignment="1">
      <alignment horizontal="left" vertical="center" indent="1"/>
    </xf>
    <xf numFmtId="0" fontId="12" fillId="2" borderId="7" xfId="0" applyFont="1" applyFill="1" applyBorder="1" applyAlignment="1">
      <alignment horizontal="left" vertical="center" indent="1" shrinkToFit="1"/>
    </xf>
    <xf numFmtId="179" fontId="9" fillId="2" borderId="13" xfId="0" applyNumberFormat="1" applyFont="1" applyFill="1" applyBorder="1" applyAlignment="1">
      <alignment horizontal="center" vertical="center"/>
    </xf>
    <xf numFmtId="38" fontId="10" fillId="2" borderId="13" xfId="3" applyFont="1" applyFill="1" applyBorder="1" applyAlignment="1">
      <alignment horizontal="left" vertical="center" indent="1"/>
    </xf>
    <xf numFmtId="0" fontId="23" fillId="2" borderId="0" xfId="6" applyFont="1" applyFill="1" applyAlignment="1">
      <alignment horizontal="center" vertical="center"/>
    </xf>
    <xf numFmtId="0" fontId="9" fillId="2" borderId="7" xfId="0" applyFont="1" applyFill="1" applyBorder="1" applyAlignment="1">
      <alignment horizontal="center" vertical="center"/>
    </xf>
    <xf numFmtId="180" fontId="9" fillId="2" borderId="6" xfId="0" applyNumberFormat="1" applyFont="1" applyFill="1" applyBorder="1" applyAlignment="1">
      <alignment horizontal="center" vertical="center"/>
    </xf>
    <xf numFmtId="180" fontId="9" fillId="2" borderId="7" xfId="0" applyNumberFormat="1" applyFont="1" applyFill="1" applyBorder="1" applyAlignment="1">
      <alignment horizontal="center" vertical="center"/>
    </xf>
    <xf numFmtId="180" fontId="9" fillId="2" borderId="8" xfId="0" applyNumberFormat="1" applyFont="1" applyFill="1" applyBorder="1" applyAlignment="1">
      <alignment horizontal="center" vertical="center"/>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8" xfId="0" applyFont="1" applyFill="1" applyBorder="1" applyAlignment="1">
      <alignment horizontal="center" vertical="center" shrinkToFit="1"/>
    </xf>
    <xf numFmtId="0" fontId="13" fillId="5" borderId="58" xfId="6" applyFont="1" applyFill="1" applyBorder="1" applyAlignment="1">
      <alignment horizontal="center" vertical="center"/>
    </xf>
    <xf numFmtId="0" fontId="13" fillId="5" borderId="59" xfId="6" applyFont="1" applyFill="1" applyBorder="1" applyAlignment="1">
      <alignment horizontal="center" vertical="center"/>
    </xf>
    <xf numFmtId="38" fontId="45" fillId="5" borderId="53" xfId="3" applyFont="1" applyFill="1" applyBorder="1" applyAlignment="1">
      <alignment vertical="center"/>
    </xf>
    <xf numFmtId="38" fontId="45" fillId="5" borderId="61" xfId="3" applyFont="1" applyFill="1" applyBorder="1" applyAlignment="1">
      <alignment vertical="center"/>
    </xf>
    <xf numFmtId="38" fontId="45" fillId="2" borderId="1" xfId="3" applyFont="1" applyFill="1" applyBorder="1" applyAlignment="1">
      <alignment vertical="center"/>
    </xf>
    <xf numFmtId="38" fontId="45" fillId="2" borderId="6" xfId="3" applyFont="1" applyFill="1" applyBorder="1" applyAlignment="1">
      <alignment vertical="center"/>
    </xf>
    <xf numFmtId="0" fontId="17" fillId="2" borderId="0" xfId="6" applyFont="1" applyFill="1" applyAlignment="1">
      <alignment horizontal="center"/>
    </xf>
    <xf numFmtId="0" fontId="13" fillId="2" borderId="1" xfId="6" applyFont="1" applyFill="1" applyBorder="1" applyAlignment="1">
      <alignment horizontal="center" vertical="center"/>
    </xf>
    <xf numFmtId="0" fontId="47" fillId="2" borderId="1" xfId="0" applyFont="1" applyFill="1" applyBorder="1" applyAlignment="1">
      <alignment horizontal="center" vertical="center" wrapText="1"/>
    </xf>
    <xf numFmtId="0" fontId="47" fillId="2" borderId="6" xfId="0" applyFont="1" applyFill="1" applyBorder="1" applyAlignment="1">
      <alignment horizontal="center" vertical="center"/>
    </xf>
    <xf numFmtId="0" fontId="43" fillId="5" borderId="7" xfId="6" applyFont="1" applyFill="1" applyBorder="1" applyAlignment="1">
      <alignment horizontal="center" vertical="center"/>
    </xf>
    <xf numFmtId="0" fontId="43" fillId="5" borderId="8" xfId="6" applyFont="1" applyFill="1" applyBorder="1" applyAlignment="1">
      <alignment horizontal="center" vertical="center"/>
    </xf>
    <xf numFmtId="38" fontId="25" fillId="2" borderId="1" xfId="6" applyNumberFormat="1" applyFont="1" applyFill="1" applyBorder="1" applyAlignment="1">
      <alignment horizontal="right" vertical="center" wrapText="1"/>
    </xf>
    <xf numFmtId="0" fontId="25" fillId="2" borderId="1" xfId="6" applyFont="1" applyFill="1" applyBorder="1" applyAlignment="1">
      <alignment horizontal="right" vertical="center" wrapText="1"/>
    </xf>
    <xf numFmtId="0" fontId="47" fillId="2" borderId="1" xfId="6" applyFont="1" applyFill="1" applyBorder="1" applyAlignment="1">
      <alignment horizontal="center" vertical="center" wrapText="1" shrinkToFit="1"/>
    </xf>
    <xf numFmtId="38" fontId="48" fillId="2" borderId="1" xfId="3" applyFont="1" applyFill="1" applyBorder="1" applyAlignment="1">
      <alignment vertical="center"/>
    </xf>
    <xf numFmtId="38" fontId="48" fillId="2" borderId="6" xfId="3" applyFont="1" applyFill="1" applyBorder="1" applyAlignment="1">
      <alignment vertical="center"/>
    </xf>
    <xf numFmtId="38" fontId="46" fillId="2" borderId="1" xfId="6" applyNumberFormat="1" applyFont="1" applyFill="1" applyBorder="1" applyAlignment="1">
      <alignment horizontal="right" vertical="center" wrapText="1"/>
    </xf>
    <xf numFmtId="0" fontId="46" fillId="2" borderId="1" xfId="6" applyFont="1" applyFill="1" applyBorder="1" applyAlignment="1">
      <alignment horizontal="right" vertical="center" wrapText="1"/>
    </xf>
    <xf numFmtId="0" fontId="47" fillId="2" borderId="18" xfId="6" applyFont="1" applyFill="1" applyBorder="1" applyAlignment="1">
      <alignment horizontal="center" vertical="center" wrapText="1" shrinkToFit="1"/>
    </xf>
    <xf numFmtId="38" fontId="48" fillId="2" borderId="18" xfId="3" applyFont="1" applyFill="1" applyBorder="1" applyAlignment="1">
      <alignment vertical="center"/>
    </xf>
    <xf numFmtId="38" fontId="48" fillId="2" borderId="9" xfId="3" applyFont="1" applyFill="1" applyBorder="1" applyAlignment="1">
      <alignment vertical="center"/>
    </xf>
    <xf numFmtId="0" fontId="47" fillId="5" borderId="40" xfId="6" applyFont="1" applyFill="1" applyBorder="1" applyAlignment="1">
      <alignment horizontal="center" vertical="center" wrapText="1" shrinkToFit="1"/>
    </xf>
    <xf numFmtId="0" fontId="47" fillId="5" borderId="41" xfId="6" applyFont="1" applyFill="1" applyBorder="1" applyAlignment="1">
      <alignment horizontal="center" vertical="center" wrapText="1" shrinkToFit="1"/>
    </xf>
    <xf numFmtId="38" fontId="48" fillId="5" borderId="39" xfId="3" applyFont="1" applyFill="1" applyBorder="1" applyAlignment="1">
      <alignment vertical="center"/>
    </xf>
    <xf numFmtId="38" fontId="48" fillId="5" borderId="23" xfId="3" applyFont="1" applyFill="1" applyBorder="1" applyAlignment="1">
      <alignment vertical="center"/>
    </xf>
    <xf numFmtId="38" fontId="48" fillId="5" borderId="65" xfId="3" applyFont="1" applyFill="1" applyBorder="1" applyAlignment="1">
      <alignment vertical="center" shrinkToFit="1"/>
    </xf>
    <xf numFmtId="38" fontId="48" fillId="5" borderId="41" xfId="3" applyFont="1" applyFill="1" applyBorder="1" applyAlignment="1">
      <alignment vertical="center"/>
    </xf>
    <xf numFmtId="38" fontId="48" fillId="5" borderId="42" xfId="3" applyFont="1" applyFill="1" applyBorder="1" applyAlignment="1">
      <alignment vertical="center"/>
    </xf>
    <xf numFmtId="38" fontId="48" fillId="5" borderId="67" xfId="3" applyFont="1" applyFill="1" applyBorder="1" applyAlignment="1">
      <alignment vertical="center"/>
    </xf>
    <xf numFmtId="38" fontId="48" fillId="5" borderId="68" xfId="3" applyFont="1" applyFill="1" applyBorder="1" applyAlignment="1">
      <alignment vertical="center"/>
    </xf>
    <xf numFmtId="38" fontId="48" fillId="0" borderId="18" xfId="3" applyFont="1" applyBorder="1" applyAlignment="1">
      <alignment vertical="center" shrinkToFit="1"/>
    </xf>
    <xf numFmtId="38" fontId="48" fillId="5" borderId="18" xfId="3" applyFont="1" applyFill="1" applyBorder="1" applyAlignment="1">
      <alignment vertical="center" shrinkToFit="1"/>
    </xf>
    <xf numFmtId="38" fontId="48" fillId="5" borderId="9" xfId="3" applyFont="1" applyFill="1" applyBorder="1" applyAlignment="1">
      <alignment vertical="center" shrinkToFit="1"/>
    </xf>
    <xf numFmtId="38" fontId="48" fillId="5" borderId="54" xfId="3" applyFont="1" applyFill="1" applyBorder="1" applyAlignment="1">
      <alignment vertical="center"/>
    </xf>
    <xf numFmtId="38" fontId="48" fillId="5" borderId="63" xfId="3" applyFont="1" applyFill="1" applyBorder="1" applyAlignment="1">
      <alignment vertical="center"/>
    </xf>
    <xf numFmtId="0" fontId="21" fillId="2" borderId="0" xfId="6" applyFont="1" applyFill="1" applyAlignment="1">
      <alignment horizontal="center" vertical="center"/>
    </xf>
    <xf numFmtId="38" fontId="48" fillId="0" borderId="1" xfId="3" applyFont="1" applyBorder="1" applyAlignment="1">
      <alignment vertical="center" shrinkToFit="1"/>
    </xf>
    <xf numFmtId="38" fontId="48" fillId="5" borderId="1" xfId="3" applyFont="1" applyFill="1" applyBorder="1" applyAlignment="1">
      <alignment vertical="center" shrinkToFit="1"/>
    </xf>
    <xf numFmtId="38" fontId="48" fillId="5" borderId="6" xfId="3" applyFont="1" applyFill="1" applyBorder="1" applyAlignment="1">
      <alignment vertical="center" shrinkToFit="1"/>
    </xf>
    <xf numFmtId="38" fontId="48" fillId="5" borderId="53" xfId="3" applyFont="1" applyFill="1" applyBorder="1" applyAlignment="1">
      <alignment vertical="center"/>
    </xf>
    <xf numFmtId="38" fontId="48" fillId="5" borderId="61" xfId="3" applyFont="1" applyFill="1" applyBorder="1" applyAlignment="1">
      <alignment vertical="center"/>
    </xf>
    <xf numFmtId="38" fontId="48" fillId="5" borderId="7" xfId="3" applyFont="1" applyFill="1" applyBorder="1" applyAlignment="1">
      <alignment vertical="center"/>
    </xf>
    <xf numFmtId="38" fontId="48" fillId="5" borderId="8" xfId="3" applyFont="1" applyFill="1" applyBorder="1" applyAlignment="1">
      <alignment vertical="center"/>
    </xf>
    <xf numFmtId="0" fontId="47" fillId="2" borderId="1" xfId="6" applyFont="1" applyFill="1" applyBorder="1" applyAlignment="1">
      <alignment horizontal="center" vertical="center"/>
    </xf>
    <xf numFmtId="0" fontId="13" fillId="2" borderId="56" xfId="2" applyFont="1" applyFill="1" applyBorder="1" applyAlignment="1">
      <alignment horizontal="center" vertical="center" wrapText="1" shrinkToFit="1"/>
    </xf>
    <xf numFmtId="0" fontId="47" fillId="2" borderId="56" xfId="2" applyFont="1" applyFill="1" applyBorder="1" applyAlignment="1">
      <alignment horizontal="center" vertical="center" wrapText="1" shrinkToFit="1"/>
    </xf>
    <xf numFmtId="0" fontId="47" fillId="5" borderId="56" xfId="6" applyFont="1" applyFill="1" applyBorder="1" applyAlignment="1">
      <alignment horizontal="center" vertical="center" wrapText="1"/>
    </xf>
    <xf numFmtId="0" fontId="47" fillId="5" borderId="57" xfId="6" applyFont="1" applyFill="1" applyBorder="1" applyAlignment="1">
      <alignment horizontal="center" vertical="center" wrapText="1"/>
    </xf>
    <xf numFmtId="0" fontId="47" fillId="5" borderId="58" xfId="6" applyFont="1" applyFill="1" applyBorder="1" applyAlignment="1">
      <alignment horizontal="center" vertical="center"/>
    </xf>
    <xf numFmtId="0" fontId="47" fillId="5" borderId="59" xfId="6" applyFont="1" applyFill="1" applyBorder="1" applyAlignment="1">
      <alignment horizontal="center" vertical="center"/>
    </xf>
    <xf numFmtId="0" fontId="47" fillId="5" borderId="7" xfId="6" applyFont="1" applyFill="1" applyBorder="1" applyAlignment="1">
      <alignment horizontal="center" vertical="center"/>
    </xf>
    <xf numFmtId="0" fontId="47" fillId="5" borderId="8" xfId="6" applyFont="1" applyFill="1" applyBorder="1" applyAlignment="1">
      <alignment horizontal="center" vertical="center"/>
    </xf>
    <xf numFmtId="38" fontId="45" fillId="5" borderId="39" xfId="3" applyFont="1" applyFill="1" applyBorder="1" applyAlignment="1">
      <alignment vertical="center"/>
    </xf>
    <xf numFmtId="38" fontId="45" fillId="5" borderId="23" xfId="3" applyFont="1" applyFill="1" applyBorder="1" applyAlignment="1">
      <alignment vertical="center"/>
    </xf>
    <xf numFmtId="38" fontId="48" fillId="5" borderId="66" xfId="3" applyFont="1" applyFill="1" applyBorder="1" applyAlignment="1">
      <alignment vertical="center" shrinkToFit="1"/>
    </xf>
    <xf numFmtId="38" fontId="48" fillId="5" borderId="10" xfId="3" applyFont="1" applyFill="1" applyBorder="1" applyAlignment="1">
      <alignment vertical="center"/>
    </xf>
    <xf numFmtId="38" fontId="48" fillId="5" borderId="11" xfId="3" applyFont="1" applyFill="1" applyBorder="1" applyAlignment="1">
      <alignment vertical="center"/>
    </xf>
    <xf numFmtId="0" fontId="13" fillId="5" borderId="40" xfId="6" applyFont="1" applyFill="1" applyBorder="1" applyAlignment="1">
      <alignment horizontal="center" vertical="center" wrapText="1" shrinkToFit="1"/>
    </xf>
    <xf numFmtId="0" fontId="13" fillId="5" borderId="41" xfId="6" applyFont="1" applyFill="1" applyBorder="1" applyAlignment="1">
      <alignment horizontal="center" vertical="center" wrapText="1" shrinkToFit="1"/>
    </xf>
    <xf numFmtId="38" fontId="45" fillId="5" borderId="41" xfId="3" applyFont="1" applyFill="1" applyBorder="1" applyAlignment="1">
      <alignment vertical="center"/>
    </xf>
    <xf numFmtId="38" fontId="45" fillId="5" borderId="42" xfId="3" applyFont="1" applyFill="1" applyBorder="1" applyAlignment="1">
      <alignment vertical="center"/>
    </xf>
    <xf numFmtId="0" fontId="10" fillId="2" borderId="10" xfId="0" applyFont="1" applyFill="1" applyBorder="1" applyAlignment="1">
      <alignment horizontal="left" indent="1"/>
    </xf>
    <xf numFmtId="0" fontId="10" fillId="2" borderId="13" xfId="0" applyFont="1" applyFill="1" applyBorder="1" applyAlignment="1">
      <alignment horizontal="left" indent="1"/>
    </xf>
    <xf numFmtId="0" fontId="9" fillId="2" borderId="0" xfId="0" applyFont="1" applyFill="1" applyAlignment="1">
      <alignment horizontal="left" indent="1"/>
    </xf>
    <xf numFmtId="0" fontId="9" fillId="2" borderId="13" xfId="0" applyFont="1" applyFill="1" applyBorder="1" applyAlignment="1">
      <alignment horizontal="left" indent="1"/>
    </xf>
    <xf numFmtId="0" fontId="9" fillId="2" borderId="10" xfId="0" applyFont="1" applyFill="1" applyBorder="1" applyAlignment="1">
      <alignment horizontal="left" vertical="center"/>
    </xf>
    <xf numFmtId="0" fontId="24" fillId="2" borderId="0" xfId="0" applyFont="1" applyFill="1" applyAlignment="1">
      <alignment horizontal="right"/>
    </xf>
    <xf numFmtId="0" fontId="24" fillId="2" borderId="13" xfId="0" applyFont="1" applyFill="1" applyBorder="1" applyAlignment="1">
      <alignment horizontal="right"/>
    </xf>
    <xf numFmtId="38" fontId="24" fillId="2" borderId="0" xfId="0" applyNumberFormat="1" applyFont="1" applyFill="1" applyAlignment="1">
      <alignment horizontal="right"/>
    </xf>
    <xf numFmtId="176" fontId="10" fillId="2" borderId="0" xfId="0" applyNumberFormat="1" applyFont="1" applyFill="1" applyAlignment="1">
      <alignment horizontal="right"/>
    </xf>
    <xf numFmtId="176" fontId="10" fillId="2" borderId="13" xfId="0" applyNumberFormat="1" applyFont="1" applyFill="1" applyBorder="1" applyAlignment="1">
      <alignment horizontal="right"/>
    </xf>
    <xf numFmtId="0" fontId="9" fillId="2" borderId="0" xfId="0" applyFont="1" applyFill="1" applyAlignment="1">
      <alignment horizontal="right"/>
    </xf>
    <xf numFmtId="177" fontId="10" fillId="2" borderId="10" xfId="0" applyNumberFormat="1" applyFont="1" applyFill="1" applyBorder="1" applyAlignment="1">
      <alignment horizontal="right"/>
    </xf>
    <xf numFmtId="177" fontId="10" fillId="2" borderId="13" xfId="0" applyNumberFormat="1" applyFont="1" applyFill="1" applyBorder="1" applyAlignment="1">
      <alignment horizontal="right"/>
    </xf>
    <xf numFmtId="0" fontId="7" fillId="2" borderId="0" xfId="0" applyFont="1" applyFill="1" applyAlignment="1">
      <alignment horizontal="right" shrinkToFit="1"/>
    </xf>
    <xf numFmtId="0" fontId="14" fillId="2" borderId="0" xfId="0" applyFont="1" applyFill="1" applyAlignment="1">
      <alignment horizontal="center" vertical="center"/>
    </xf>
    <xf numFmtId="0" fontId="9" fillId="0" borderId="0" xfId="0" applyFont="1" applyAlignment="1">
      <alignment horizontal="right" vertical="center" shrinkToFit="1"/>
    </xf>
    <xf numFmtId="179" fontId="12" fillId="4" borderId="0" xfId="0" applyNumberFormat="1" applyFont="1" applyFill="1" applyAlignment="1">
      <alignment horizontal="left" vertical="center" indent="1" shrinkToFit="1"/>
    </xf>
    <xf numFmtId="179" fontId="9" fillId="5" borderId="13" xfId="0" applyNumberFormat="1" applyFont="1" applyFill="1" applyBorder="1" applyAlignment="1">
      <alignment horizontal="center" vertical="center"/>
    </xf>
    <xf numFmtId="180" fontId="29" fillId="0" borderId="27" xfId="0" applyNumberFormat="1" applyFont="1" applyBorder="1" applyAlignment="1">
      <alignment horizontal="center" vertical="center"/>
    </xf>
    <xf numFmtId="180" fontId="29" fillId="0" borderId="43" xfId="0" applyNumberFormat="1" applyFont="1" applyBorder="1" applyAlignment="1">
      <alignment horizontal="center" vertical="center"/>
    </xf>
    <xf numFmtId="180" fontId="29" fillId="0" borderId="26" xfId="0" applyNumberFormat="1" applyFont="1" applyBorder="1" applyAlignment="1">
      <alignment horizontal="center" vertical="center"/>
    </xf>
    <xf numFmtId="180" fontId="29" fillId="0" borderId="28" xfId="0" applyNumberFormat="1" applyFont="1" applyBorder="1" applyAlignment="1">
      <alignment horizontal="center" vertical="center"/>
    </xf>
    <xf numFmtId="180" fontId="29" fillId="0" borderId="29" xfId="0" applyNumberFormat="1" applyFont="1" applyBorder="1" applyAlignment="1">
      <alignment horizontal="center" vertical="center"/>
    </xf>
    <xf numFmtId="180" fontId="29" fillId="0" borderId="25" xfId="0" applyNumberFormat="1" applyFont="1" applyBorder="1" applyAlignment="1">
      <alignment horizontal="center" vertical="center"/>
    </xf>
    <xf numFmtId="0" fontId="29" fillId="0" borderId="0" xfId="0" applyFont="1" applyAlignment="1">
      <alignment horizontal="left" vertical="center" indent="1" shrinkToFit="1"/>
    </xf>
    <xf numFmtId="0" fontId="10" fillId="5" borderId="1" xfId="0" applyFont="1" applyFill="1" applyBorder="1" applyAlignment="1">
      <alignment horizontal="center" vertical="center" shrinkToFit="1"/>
    </xf>
    <xf numFmtId="0" fontId="25" fillId="0" borderId="0" xfId="0" applyFont="1" applyAlignment="1">
      <alignment horizontal="center" vertical="center" shrinkToFit="1"/>
    </xf>
  </cellXfs>
  <cellStyles count="11">
    <cellStyle name="パーセント 2" xfId="10" xr:uid="{4B29BCBD-AD8A-46F3-B893-42D61BC8F55B}"/>
    <cellStyle name="ハイパーリンク" xfId="1" builtinId="8"/>
    <cellStyle name="桁区切り" xfId="3" builtinId="6"/>
    <cellStyle name="桁区切り 2" xfId="4" xr:uid="{860401A4-31BD-4F26-9206-A1BAA0B4850B}"/>
    <cellStyle name="桁区切り 2 2" xfId="8" xr:uid="{B2C2D125-8A50-4800-A460-1B417171BE0D}"/>
    <cellStyle name="桁区切り 3" xfId="7" xr:uid="{A1D79771-867F-4BC1-8445-75EA96B2E3BC}"/>
    <cellStyle name="標準" xfId="0" builtinId="0"/>
    <cellStyle name="標準 2" xfId="2" xr:uid="{00000000-0005-0000-0000-000003000000}"/>
    <cellStyle name="標準 2 2" xfId="5" xr:uid="{7D683F35-1932-4358-8E99-3B44E262CAD3}"/>
    <cellStyle name="標準 2 3" xfId="6" xr:uid="{3DA190A4-34AE-46A3-B8E1-EC02EA3D4223}"/>
    <cellStyle name="標準 2 4" xfId="9" xr:uid="{3B1E78B5-CD12-44D1-A5AC-295441F7627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17</xdr:col>
      <xdr:colOff>1667933</xdr:colOff>
      <xdr:row>0</xdr:row>
      <xdr:rowOff>246591</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1468100" y="71225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18</xdr:col>
      <xdr:colOff>32728</xdr:colOff>
      <xdr:row>8</xdr:row>
      <xdr:rowOff>19050</xdr:rowOff>
    </xdr:from>
    <xdr:to>
      <xdr:col>24</xdr:col>
      <xdr:colOff>99402</xdr:colOff>
      <xdr:row>12</xdr:row>
      <xdr:rowOff>14287</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852753" y="1466850"/>
          <a:ext cx="2752724" cy="719137"/>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37</xdr:col>
      <xdr:colOff>133351</xdr:colOff>
      <xdr:row>6</xdr:row>
      <xdr:rowOff>133350</xdr:rowOff>
    </xdr:from>
    <xdr:to>
      <xdr:col>43</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33</xdr:col>
      <xdr:colOff>100964</xdr:colOff>
      <xdr:row>21</xdr:row>
      <xdr:rowOff>0</xdr:rowOff>
    </xdr:from>
    <xdr:to>
      <xdr:col>37</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172110</xdr:colOff>
      <xdr:row>11</xdr:row>
      <xdr:rowOff>126242</xdr:rowOff>
    </xdr:from>
    <xdr:to>
      <xdr:col>31</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345830</xdr:colOff>
      <xdr:row>7</xdr:row>
      <xdr:rowOff>139945</xdr:rowOff>
    </xdr:from>
    <xdr:to>
      <xdr:col>31</xdr:col>
      <xdr:colOff>189620</xdr:colOff>
      <xdr:row>11</xdr:row>
      <xdr:rowOff>132325</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642605" y="1416295"/>
          <a:ext cx="739140" cy="678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29</xdr:col>
      <xdr:colOff>290512</xdr:colOff>
      <xdr:row>11</xdr:row>
      <xdr:rowOff>73819</xdr:rowOff>
    </xdr:from>
    <xdr:to>
      <xdr:col>31</xdr:col>
      <xdr:colOff>43667</xdr:colOff>
      <xdr:row>15</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2930187" y="2064544"/>
          <a:ext cx="648505" cy="7559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12</xdr:col>
      <xdr:colOff>119380</xdr:colOff>
      <xdr:row>5</xdr:row>
      <xdr:rowOff>98848</xdr:rowOff>
    </xdr:from>
    <xdr:ext cx="1176174" cy="492443"/>
    <xdr:sp macro="" textlink="">
      <xdr:nvSpPr>
        <xdr:cNvPr id="2" name="正方形/長方形 1">
          <a:extLst>
            <a:ext uri="{FF2B5EF4-FFF2-40B4-BE49-F238E27FC236}">
              <a16:creationId xmlns:a16="http://schemas.microsoft.com/office/drawing/2014/main" id="{930A4789-C764-4EE3-A040-B1AEDBCC5F09}"/>
            </a:ext>
          </a:extLst>
        </xdr:cNvPr>
        <xdr:cNvSpPr/>
      </xdr:nvSpPr>
      <xdr:spPr>
        <a:xfrm>
          <a:off x="6977380" y="98784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oneCellAnchor>
    <xdr:from>
      <xdr:col>12</xdr:col>
      <xdr:colOff>765689</xdr:colOff>
      <xdr:row>13</xdr:row>
      <xdr:rowOff>38168</xdr:rowOff>
    </xdr:from>
    <xdr:ext cx="3998082" cy="2893100"/>
    <xdr:sp macro="" textlink="">
      <xdr:nvSpPr>
        <xdr:cNvPr id="3" name="正方形/長方形 2">
          <a:extLst>
            <a:ext uri="{FF2B5EF4-FFF2-40B4-BE49-F238E27FC236}">
              <a16:creationId xmlns:a16="http://schemas.microsoft.com/office/drawing/2014/main" id="{FA8690E0-B831-2E49-ED9B-837601F98248}"/>
            </a:ext>
          </a:extLst>
        </xdr:cNvPr>
        <xdr:cNvSpPr/>
      </xdr:nvSpPr>
      <xdr:spPr>
        <a:xfrm>
          <a:off x="8777272" y="2514668"/>
          <a:ext cx="3998082" cy="2893100"/>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毎月の販売状況を算出シートを利用し、</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下記要領にて作成・提出ください。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①実績用の算出シートに販売旅行商品を入力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②販売した月数分　算出シートをコピー</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③販売人数を月別に入力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④算出シート下段の累計表に示される実績額を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この表に入力ください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・月別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・市町別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・販売促進費　企画開発費別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a:t>
          </a:r>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販売状況に利用した算出シートは作業用であり</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提出する必要はありません。</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oneCellAnchor>
    <xdr:from>
      <xdr:col>13</xdr:col>
      <xdr:colOff>31749</xdr:colOff>
      <xdr:row>30</xdr:row>
      <xdr:rowOff>74083</xdr:rowOff>
    </xdr:from>
    <xdr:ext cx="5551135" cy="792525"/>
    <xdr:sp macro="" textlink="">
      <xdr:nvSpPr>
        <xdr:cNvPr id="4" name="正方形/長方形 3">
          <a:extLst>
            <a:ext uri="{FF2B5EF4-FFF2-40B4-BE49-F238E27FC236}">
              <a16:creationId xmlns:a16="http://schemas.microsoft.com/office/drawing/2014/main" id="{B3B104EF-1AE0-49CF-A59B-FF91E2AE72AF}"/>
            </a:ext>
          </a:extLst>
        </xdr:cNvPr>
        <xdr:cNvSpPr/>
      </xdr:nvSpPr>
      <xdr:spPr>
        <a:xfrm>
          <a:off x="8879416" y="5789083"/>
          <a:ext cx="5551135" cy="792525"/>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団体型エスコート旅行商品については、調査日現在での催行確定数を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上記要領で算出して記入ください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showZeros="0" zoomScaleNormal="100" zoomScaleSheetLayoutView="80" zoomScalePageLayoutView="80" workbookViewId="0">
      <selection activeCell="I5" sqref="I5"/>
    </sheetView>
  </sheetViews>
  <sheetFormatPr defaultColWidth="9" defaultRowHeight="36.75" customHeight="1"/>
  <cols>
    <col min="1" max="1" width="2.5" style="72" customWidth="1"/>
    <col min="2" max="2" width="20.75" style="72" customWidth="1"/>
    <col min="3" max="9" width="8.625" style="72" customWidth="1"/>
    <col min="10" max="13" width="8.625" style="19" customWidth="1"/>
    <col min="14" max="14" width="0.75" style="19" customWidth="1"/>
    <col min="15" max="15" width="2.5" style="19" customWidth="1"/>
    <col min="16" max="16" width="5" style="19" customWidth="1"/>
    <col min="17" max="17" width="2.5" style="72" customWidth="1"/>
    <col min="18" max="18" width="23.75" style="72" customWidth="1"/>
    <col min="19" max="25" width="8.625" style="72" customWidth="1"/>
    <col min="26" max="29" width="8.625" style="19" customWidth="1"/>
    <col min="30" max="16384" width="9" style="19"/>
  </cols>
  <sheetData>
    <row r="1" spans="1:28" ht="36.75" customHeight="1">
      <c r="A1" s="30" t="s">
        <v>26</v>
      </c>
      <c r="D1" s="73" t="s">
        <v>157</v>
      </c>
      <c r="F1" s="19"/>
      <c r="Q1" s="33" t="s">
        <v>63</v>
      </c>
      <c r="AB1" s="74"/>
    </row>
    <row r="2" spans="1:28" ht="36.75" customHeight="1">
      <c r="Q2" s="75"/>
      <c r="AB2" s="74"/>
    </row>
    <row r="3" spans="1:28" ht="36.75" customHeight="1">
      <c r="B3" s="104" t="s">
        <v>27</v>
      </c>
      <c r="C3" s="77"/>
      <c r="D3" s="78"/>
      <c r="E3" s="72" t="s">
        <v>38</v>
      </c>
      <c r="Q3" s="75"/>
      <c r="R3" s="76" t="s">
        <v>27</v>
      </c>
      <c r="S3" s="562">
        <v>45748</v>
      </c>
      <c r="T3" s="563"/>
      <c r="U3" s="72" t="s">
        <v>38</v>
      </c>
      <c r="AB3" s="74"/>
    </row>
    <row r="4" spans="1:28" ht="36.75" customHeight="1">
      <c r="B4" s="104" t="s">
        <v>124</v>
      </c>
      <c r="C4" s="77"/>
      <c r="D4" s="130"/>
      <c r="Q4" s="75"/>
      <c r="R4" s="76" t="s">
        <v>124</v>
      </c>
      <c r="S4" s="567" t="s">
        <v>125</v>
      </c>
      <c r="T4" s="567"/>
      <c r="AB4" s="74"/>
    </row>
    <row r="5" spans="1:28" ht="36.75" customHeight="1">
      <c r="B5" s="104" t="s">
        <v>37</v>
      </c>
      <c r="C5" s="79"/>
      <c r="D5" s="80"/>
      <c r="E5" s="81"/>
      <c r="F5" s="81"/>
      <c r="G5" s="81"/>
      <c r="H5" s="82"/>
      <c r="I5" s="19"/>
      <c r="Q5" s="75"/>
      <c r="R5" s="76" t="s">
        <v>37</v>
      </c>
      <c r="S5" s="83" t="s">
        <v>47</v>
      </c>
      <c r="T5" s="80"/>
      <c r="U5" s="81"/>
      <c r="V5" s="81"/>
      <c r="W5" s="81"/>
      <c r="X5" s="82"/>
      <c r="Y5" s="19"/>
      <c r="AB5" s="74"/>
    </row>
    <row r="6" spans="1:28" ht="36.75" customHeight="1">
      <c r="B6" s="104" t="s">
        <v>129</v>
      </c>
      <c r="C6" s="79"/>
      <c r="D6" s="80"/>
      <c r="E6" s="81"/>
      <c r="F6" s="81"/>
      <c r="G6" s="81"/>
      <c r="H6" s="82"/>
      <c r="I6" s="19"/>
      <c r="Q6" s="75"/>
      <c r="R6" s="76" t="s">
        <v>129</v>
      </c>
      <c r="S6" s="83" t="s">
        <v>48</v>
      </c>
      <c r="T6" s="80"/>
      <c r="U6" s="81"/>
      <c r="V6" s="81"/>
      <c r="W6" s="81"/>
      <c r="X6" s="82"/>
      <c r="Y6" s="19"/>
      <c r="AB6" s="74"/>
    </row>
    <row r="7" spans="1:28" ht="36.75" customHeight="1">
      <c r="B7" s="104" t="s">
        <v>120</v>
      </c>
      <c r="C7" s="79"/>
      <c r="D7" s="80"/>
      <c r="E7" s="81"/>
      <c r="F7" s="81"/>
      <c r="G7" s="81"/>
      <c r="H7" s="82"/>
      <c r="I7" s="19" t="s">
        <v>68</v>
      </c>
      <c r="Q7" s="75"/>
      <c r="R7" s="76" t="s">
        <v>69</v>
      </c>
      <c r="S7" s="83" t="s">
        <v>45</v>
      </c>
      <c r="T7" s="80"/>
      <c r="U7" s="81"/>
      <c r="V7" s="81"/>
      <c r="W7" s="81"/>
      <c r="X7" s="82"/>
      <c r="Y7" s="19"/>
      <c r="AB7" s="74"/>
    </row>
    <row r="8" spans="1:28" ht="36.75" customHeight="1">
      <c r="B8" s="104" t="s">
        <v>28</v>
      </c>
      <c r="C8" s="79"/>
      <c r="D8" s="80"/>
      <c r="E8" s="81"/>
      <c r="F8" s="81"/>
      <c r="G8" s="81"/>
      <c r="H8" s="82"/>
      <c r="I8" s="19"/>
      <c r="Q8" s="75"/>
      <c r="R8" s="76" t="s">
        <v>28</v>
      </c>
      <c r="S8" s="83" t="s">
        <v>46</v>
      </c>
      <c r="T8" s="80"/>
      <c r="U8" s="81"/>
      <c r="V8" s="81"/>
      <c r="W8" s="81"/>
      <c r="X8" s="82"/>
      <c r="Y8" s="19"/>
      <c r="AB8" s="74"/>
    </row>
    <row r="9" spans="1:28" ht="36.75" customHeight="1">
      <c r="B9" s="104" t="s">
        <v>29</v>
      </c>
      <c r="C9" s="79"/>
      <c r="D9" s="80"/>
      <c r="E9" s="81"/>
      <c r="F9" s="81"/>
      <c r="G9" s="81"/>
      <c r="H9" s="82"/>
      <c r="I9" s="19" t="s">
        <v>66</v>
      </c>
      <c r="Q9" s="75"/>
      <c r="R9" s="76" t="s">
        <v>29</v>
      </c>
      <c r="S9" s="83" t="s">
        <v>39</v>
      </c>
      <c r="T9" s="80"/>
      <c r="U9" s="81"/>
      <c r="V9" s="81"/>
      <c r="W9" s="81"/>
      <c r="X9" s="82"/>
      <c r="Y9" s="564" t="s">
        <v>60</v>
      </c>
      <c r="Z9" s="565"/>
      <c r="AA9" s="565"/>
      <c r="AB9" s="566"/>
    </row>
    <row r="10" spans="1:28" ht="36.75" customHeight="1">
      <c r="B10" s="104" t="s">
        <v>30</v>
      </c>
      <c r="C10" s="79"/>
      <c r="D10" s="80"/>
      <c r="E10" s="81"/>
      <c r="F10" s="81"/>
      <c r="G10" s="81"/>
      <c r="H10" s="82"/>
      <c r="I10" s="19" t="s">
        <v>64</v>
      </c>
      <c r="Q10" s="75"/>
      <c r="R10" s="76" t="s">
        <v>30</v>
      </c>
      <c r="S10" s="83" t="s">
        <v>59</v>
      </c>
      <c r="T10" s="80" t="s">
        <v>62</v>
      </c>
      <c r="U10" s="81"/>
      <c r="V10" s="81"/>
      <c r="W10" s="81"/>
      <c r="X10" s="82"/>
      <c r="Y10" s="564" t="s">
        <v>61</v>
      </c>
      <c r="Z10" s="565"/>
      <c r="AA10" s="565"/>
      <c r="AB10" s="566"/>
    </row>
    <row r="11" spans="1:28" ht="36.75" customHeight="1">
      <c r="B11" s="104" t="s">
        <v>31</v>
      </c>
      <c r="C11" s="79"/>
      <c r="D11" s="80"/>
      <c r="E11" s="81"/>
      <c r="F11" s="81"/>
      <c r="G11" s="81"/>
      <c r="H11" s="82"/>
      <c r="I11" s="19"/>
      <c r="Q11" s="75"/>
      <c r="R11" s="76" t="s">
        <v>31</v>
      </c>
      <c r="S11" s="83" t="s">
        <v>49</v>
      </c>
      <c r="T11" s="80"/>
      <c r="U11" s="81"/>
      <c r="V11" s="81"/>
      <c r="W11" s="81"/>
      <c r="X11" s="82"/>
      <c r="Y11" s="19"/>
      <c r="AB11" s="74"/>
    </row>
    <row r="12" spans="1:28" ht="36.75" customHeight="1">
      <c r="B12" s="104" t="s">
        <v>32</v>
      </c>
      <c r="C12" s="79"/>
      <c r="D12" s="80"/>
      <c r="E12" s="81"/>
      <c r="F12" s="81"/>
      <c r="G12" s="81"/>
      <c r="H12" s="82"/>
      <c r="I12" s="19"/>
      <c r="Q12" s="75"/>
      <c r="R12" s="76" t="s">
        <v>32</v>
      </c>
      <c r="S12" s="83" t="s">
        <v>50</v>
      </c>
      <c r="T12" s="80"/>
      <c r="U12" s="81"/>
      <c r="V12" s="81"/>
      <c r="W12" s="81"/>
      <c r="X12" s="82"/>
      <c r="Y12" s="19"/>
      <c r="AB12" s="74"/>
    </row>
    <row r="13" spans="1:28" ht="36.75" customHeight="1">
      <c r="B13" s="104" t="s">
        <v>33</v>
      </c>
      <c r="C13" s="79"/>
      <c r="D13" s="80"/>
      <c r="E13" s="81"/>
      <c r="F13" s="81"/>
      <c r="G13" s="81"/>
      <c r="H13" s="82"/>
      <c r="I13" s="19"/>
      <c r="Q13" s="75"/>
      <c r="R13" s="76" t="s">
        <v>33</v>
      </c>
      <c r="S13" s="83" t="s">
        <v>51</v>
      </c>
      <c r="T13" s="80"/>
      <c r="U13" s="81"/>
      <c r="V13" s="81"/>
      <c r="W13" s="81"/>
      <c r="X13" s="82"/>
      <c r="Y13" s="19"/>
      <c r="AB13" s="74"/>
    </row>
    <row r="14" spans="1:28" ht="36.75" customHeight="1">
      <c r="B14" s="104" t="s">
        <v>11</v>
      </c>
      <c r="C14" s="79"/>
      <c r="D14" s="80"/>
      <c r="E14" s="84"/>
      <c r="F14" s="84"/>
      <c r="G14" s="84"/>
      <c r="H14" s="85"/>
      <c r="I14" s="19"/>
      <c r="Q14" s="75"/>
      <c r="R14" s="76" t="s">
        <v>11</v>
      </c>
      <c r="S14" s="86" t="s">
        <v>52</v>
      </c>
      <c r="T14" s="70"/>
      <c r="U14" s="84"/>
      <c r="V14" s="84"/>
      <c r="W14" s="84"/>
      <c r="X14" s="85"/>
      <c r="Y14" s="19"/>
      <c r="AB14" s="74"/>
    </row>
    <row r="15" spans="1:28" ht="36.75" customHeight="1" thickBot="1">
      <c r="B15" s="87"/>
      <c r="C15" s="88"/>
      <c r="D15" s="89"/>
      <c r="E15" s="19"/>
      <c r="F15" s="19"/>
      <c r="G15" s="19"/>
      <c r="H15" s="19"/>
      <c r="I15" s="19"/>
      <c r="Q15" s="75"/>
      <c r="R15" s="87"/>
      <c r="S15" s="47"/>
      <c r="T15" s="47"/>
      <c r="U15" s="19"/>
      <c r="V15" s="19"/>
      <c r="W15" s="19"/>
      <c r="X15" s="19"/>
      <c r="Y15" s="19"/>
      <c r="AB15" s="74"/>
    </row>
    <row r="16" spans="1:28" ht="36.75" customHeight="1" thickBot="1">
      <c r="B16" s="90" t="s">
        <v>127</v>
      </c>
      <c r="C16" s="91"/>
      <c r="D16" s="92"/>
      <c r="E16" s="93"/>
      <c r="F16" s="93"/>
      <c r="G16" s="93"/>
      <c r="H16" s="94"/>
      <c r="I16" s="19"/>
      <c r="Q16" s="75"/>
      <c r="R16" s="95" t="s">
        <v>127</v>
      </c>
      <c r="S16" s="91" t="s">
        <v>128</v>
      </c>
      <c r="T16" s="92"/>
      <c r="U16" s="93"/>
      <c r="V16" s="93"/>
      <c r="W16" s="93"/>
      <c r="X16" s="94"/>
      <c r="Y16" s="19"/>
      <c r="AB16" s="74"/>
    </row>
    <row r="17" spans="1:29" ht="36.75" customHeight="1" thickBot="1">
      <c r="B17" s="72" t="s">
        <v>67</v>
      </c>
      <c r="C17" s="19"/>
      <c r="Q17" s="96"/>
      <c r="R17" s="97"/>
      <c r="S17" s="97" t="s">
        <v>53</v>
      </c>
      <c r="T17" s="97"/>
      <c r="U17" s="97"/>
      <c r="V17" s="97"/>
      <c r="W17" s="97"/>
      <c r="X17" s="97"/>
      <c r="Y17" s="97"/>
      <c r="Z17" s="98"/>
      <c r="AA17" s="98"/>
      <c r="AB17" s="99"/>
    </row>
    <row r="18" spans="1:29" ht="36.75" customHeight="1">
      <c r="B18" s="72" t="s">
        <v>65</v>
      </c>
      <c r="C18" s="19"/>
    </row>
    <row r="19" spans="1:29" ht="36.75" customHeight="1" thickBot="1">
      <c r="A19" s="100"/>
      <c r="B19" s="100"/>
      <c r="C19" s="100"/>
      <c r="D19" s="100"/>
      <c r="E19" s="100"/>
      <c r="F19" s="100"/>
      <c r="G19" s="100"/>
      <c r="H19" s="100"/>
      <c r="I19" s="100"/>
      <c r="J19" s="101"/>
      <c r="K19" s="101"/>
      <c r="L19" s="101"/>
      <c r="M19" s="101"/>
      <c r="N19" s="101"/>
      <c r="O19" s="101"/>
      <c r="P19" s="101"/>
      <c r="Q19" s="100"/>
      <c r="R19" s="100"/>
      <c r="S19" s="100"/>
      <c r="T19" s="100"/>
      <c r="U19" s="100"/>
      <c r="V19" s="100"/>
      <c r="W19" s="100"/>
      <c r="X19" s="100"/>
      <c r="Y19" s="100"/>
      <c r="Z19" s="101"/>
      <c r="AA19" s="101"/>
      <c r="AB19" s="101"/>
    </row>
    <row r="20" spans="1:29" ht="36.75" customHeight="1">
      <c r="B20" s="102"/>
      <c r="C20" s="102"/>
      <c r="D20" s="102"/>
      <c r="E20" s="102"/>
      <c r="F20" s="102"/>
      <c r="G20" s="102"/>
      <c r="H20" s="102"/>
      <c r="I20" s="102"/>
      <c r="J20" s="102"/>
      <c r="K20" s="102"/>
      <c r="L20" s="102"/>
    </row>
    <row r="21" spans="1:29" ht="36.75" customHeight="1">
      <c r="P21" s="103"/>
      <c r="AC21" s="102"/>
    </row>
    <row r="22" spans="1:29" ht="36.75" customHeight="1">
      <c r="B22" s="102"/>
      <c r="C22" s="102"/>
      <c r="D22" s="102"/>
      <c r="E22" s="102"/>
      <c r="F22" s="102"/>
      <c r="G22" s="102"/>
      <c r="H22" s="102"/>
      <c r="I22" s="102"/>
      <c r="J22" s="102"/>
      <c r="K22" s="102"/>
      <c r="L22" s="102"/>
      <c r="M22" s="102"/>
      <c r="N22" s="103"/>
      <c r="O22" s="103"/>
      <c r="P22" s="102"/>
      <c r="AC22" s="102"/>
    </row>
    <row r="23" spans="1:29" ht="36.75" customHeight="1">
      <c r="B23" s="19"/>
      <c r="C23" s="102"/>
      <c r="D23" s="102"/>
      <c r="E23" s="102"/>
      <c r="F23" s="102"/>
      <c r="G23" s="102"/>
      <c r="H23" s="102"/>
      <c r="I23" s="102"/>
      <c r="J23" s="102"/>
      <c r="K23" s="102"/>
      <c r="L23" s="102"/>
      <c r="M23" s="102"/>
      <c r="N23" s="102"/>
      <c r="O23" s="102"/>
    </row>
    <row r="24" spans="1:29" ht="36.75" customHeight="1">
      <c r="B24" s="19"/>
    </row>
    <row r="25" spans="1:29" ht="36.75" customHeight="1">
      <c r="C25" s="19"/>
      <c r="D25" s="19"/>
      <c r="E25" s="19"/>
      <c r="F25" s="19"/>
      <c r="G25" s="19"/>
      <c r="H25" s="19"/>
      <c r="I25" s="19"/>
    </row>
    <row r="26" spans="1:29" ht="36.75" customHeight="1">
      <c r="F26" s="19"/>
      <c r="G26" s="19"/>
      <c r="H26" s="19"/>
      <c r="I26" s="19"/>
    </row>
    <row r="27" spans="1:29" ht="36.75" customHeight="1">
      <c r="F27" s="19"/>
      <c r="G27" s="19"/>
      <c r="H27" s="19"/>
      <c r="I27" s="19"/>
    </row>
    <row r="28" spans="1:29" ht="36.75" customHeight="1">
      <c r="F28" s="19"/>
      <c r="G28" s="19"/>
      <c r="H28" s="19"/>
      <c r="I28" s="19"/>
    </row>
    <row r="29" spans="1:29" ht="36.75" customHeight="1">
      <c r="F29" s="19"/>
      <c r="G29" s="19"/>
      <c r="H29" s="19"/>
      <c r="I29" s="19"/>
    </row>
    <row r="30" spans="1:29" ht="36.75" customHeight="1">
      <c r="F30" s="19"/>
      <c r="G30" s="19"/>
      <c r="H30" s="19"/>
      <c r="I30" s="19"/>
    </row>
    <row r="31" spans="1:29" ht="36.75" customHeight="1">
      <c r="F31" s="19"/>
      <c r="G31" s="19"/>
      <c r="H31" s="19"/>
      <c r="I31" s="19"/>
    </row>
    <row r="32" spans="1:29" ht="36.75" customHeight="1">
      <c r="F32" s="19"/>
      <c r="G32" s="19"/>
      <c r="H32" s="19"/>
      <c r="I32" s="19"/>
    </row>
    <row r="33" spans="3:9" ht="36.75" customHeight="1">
      <c r="F33" s="19"/>
      <c r="G33" s="19"/>
      <c r="H33" s="19"/>
      <c r="I33" s="19"/>
    </row>
    <row r="34" spans="3:9" ht="36.75" customHeight="1">
      <c r="F34" s="19"/>
      <c r="G34" s="19"/>
      <c r="H34" s="19"/>
      <c r="I34" s="19"/>
    </row>
    <row r="35" spans="3:9" ht="36.75" customHeight="1">
      <c r="F35" s="19"/>
      <c r="G35" s="19"/>
      <c r="H35" s="19"/>
      <c r="I35" s="19"/>
    </row>
    <row r="36" spans="3:9" ht="36.75" customHeight="1">
      <c r="F36" s="19"/>
      <c r="G36" s="19"/>
      <c r="H36" s="19"/>
      <c r="I36" s="19"/>
    </row>
    <row r="37" spans="3:9" ht="36.75" customHeight="1">
      <c r="F37" s="19"/>
      <c r="G37" s="19"/>
      <c r="H37" s="19"/>
      <c r="I37" s="19"/>
    </row>
    <row r="38" spans="3:9" ht="36.75" customHeight="1">
      <c r="F38" s="19"/>
      <c r="G38" s="19"/>
      <c r="H38" s="19"/>
      <c r="I38" s="19"/>
    </row>
    <row r="39" spans="3:9" ht="36.75" customHeight="1">
      <c r="F39" s="19"/>
      <c r="G39" s="19"/>
      <c r="H39" s="19"/>
      <c r="I39" s="19"/>
    </row>
    <row r="40" spans="3:9" ht="36.75" customHeight="1">
      <c r="F40" s="19"/>
      <c r="G40" s="19"/>
      <c r="H40" s="19"/>
      <c r="I40" s="19"/>
    </row>
    <row r="41" spans="3:9" ht="36.75" customHeight="1">
      <c r="C41" s="19"/>
      <c r="D41" s="19"/>
      <c r="E41" s="19"/>
      <c r="F41" s="19"/>
      <c r="G41" s="19"/>
    </row>
  </sheetData>
  <mergeCells count="4">
    <mergeCell ref="S3:T3"/>
    <mergeCell ref="Y10:AB10"/>
    <mergeCell ref="Y9:AB9"/>
    <mergeCell ref="S4:T4"/>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1C2BE-EAA0-46D0-8A02-5E356C7BCD4F}">
  <sheetPr>
    <tabColor rgb="FFFF0000"/>
  </sheetPr>
  <dimension ref="B1:F13"/>
  <sheetViews>
    <sheetView view="pageBreakPreview" zoomScale="82" zoomScaleNormal="100" zoomScaleSheetLayoutView="82" workbookViewId="0">
      <selection activeCell="F14" sqref="F14"/>
    </sheetView>
  </sheetViews>
  <sheetFormatPr defaultRowHeight="37.5" customHeight="1"/>
  <cols>
    <col min="1" max="1" width="9" style="165"/>
    <col min="2" max="4" width="17.125" style="165" customWidth="1"/>
    <col min="5" max="5" width="33.625" style="165" customWidth="1"/>
    <col min="6" max="16384" width="9" style="165"/>
  </cols>
  <sheetData>
    <row r="1" spans="2:6" ht="37.5" customHeight="1">
      <c r="B1" s="207" t="s">
        <v>202</v>
      </c>
      <c r="E1" s="208">
        <v>45748</v>
      </c>
      <c r="F1" s="208"/>
    </row>
    <row r="2" spans="2:6" ht="37.5" customHeight="1">
      <c r="B2" s="209" t="s">
        <v>203</v>
      </c>
    </row>
    <row r="3" spans="2:6" ht="37.5" customHeight="1" thickBot="1">
      <c r="B3" s="210" t="s">
        <v>204</v>
      </c>
      <c r="D3" s="211"/>
      <c r="E3" s="212" t="s">
        <v>205</v>
      </c>
    </row>
    <row r="4" spans="2:6" ht="54" customHeight="1" thickBot="1">
      <c r="B4" s="210" t="s">
        <v>206</v>
      </c>
      <c r="C4" s="568" t="s">
        <v>207</v>
      </c>
      <c r="D4" s="570" t="s">
        <v>208</v>
      </c>
      <c r="E4" s="213" t="s">
        <v>209</v>
      </c>
    </row>
    <row r="5" spans="2:6" ht="54" customHeight="1" thickBot="1">
      <c r="C5" s="569"/>
      <c r="D5" s="571"/>
      <c r="E5" s="214" t="s">
        <v>210</v>
      </c>
    </row>
    <row r="6" spans="2:6" ht="37.5" customHeight="1" thickBot="1">
      <c r="B6" s="215" t="s">
        <v>211</v>
      </c>
      <c r="C6" s="572" t="s">
        <v>212</v>
      </c>
      <c r="D6" s="216" t="s">
        <v>213</v>
      </c>
      <c r="E6" s="217">
        <v>4300</v>
      </c>
    </row>
    <row r="7" spans="2:6" ht="37.5" customHeight="1" thickBot="1">
      <c r="B7" s="215" t="s">
        <v>214</v>
      </c>
      <c r="C7" s="573"/>
      <c r="D7" s="218" t="s">
        <v>215</v>
      </c>
      <c r="E7" s="219">
        <v>2600</v>
      </c>
    </row>
    <row r="8" spans="2:6" ht="37.5" customHeight="1" thickBot="1">
      <c r="B8" s="215" t="s">
        <v>216</v>
      </c>
      <c r="C8" s="573"/>
      <c r="D8" s="218" t="s">
        <v>217</v>
      </c>
      <c r="E8" s="219">
        <v>3400</v>
      </c>
    </row>
    <row r="9" spans="2:6" ht="37.5" customHeight="1" thickBot="1">
      <c r="B9" s="215" t="s">
        <v>218</v>
      </c>
      <c r="C9" s="573"/>
      <c r="D9" s="218" t="s">
        <v>219</v>
      </c>
      <c r="E9" s="219">
        <v>4400</v>
      </c>
    </row>
    <row r="10" spans="2:6" ht="37.5" customHeight="1" thickBot="1">
      <c r="B10" s="215" t="s">
        <v>220</v>
      </c>
      <c r="C10" s="574"/>
      <c r="D10" s="220" t="s">
        <v>221</v>
      </c>
      <c r="E10" s="221">
        <v>3900</v>
      </c>
    </row>
    <row r="11" spans="2:6" ht="37.5" customHeight="1" thickBot="1">
      <c r="B11" s="222" t="s">
        <v>222</v>
      </c>
      <c r="C11" s="222"/>
      <c r="D11" s="222"/>
      <c r="E11" s="222"/>
    </row>
    <row r="12" spans="2:6" ht="37.5" customHeight="1" thickBot="1">
      <c r="B12" s="215" t="s">
        <v>223</v>
      </c>
      <c r="C12" s="572" t="s">
        <v>224</v>
      </c>
      <c r="D12" s="216" t="s">
        <v>225</v>
      </c>
      <c r="E12" s="217">
        <v>3900</v>
      </c>
    </row>
    <row r="13" spans="2:6" ht="37.5" customHeight="1" thickBot="1">
      <c r="B13" s="215" t="s">
        <v>226</v>
      </c>
      <c r="C13" s="574"/>
      <c r="D13" s="220" t="s">
        <v>227</v>
      </c>
      <c r="E13" s="221">
        <v>3400</v>
      </c>
    </row>
  </sheetData>
  <sheetProtection algorithmName="SHA-512" hashValue="z7aOzQYELES3xKG3GDbkczT99/QdAXOVinaOclpm6jukyhDMkwjqY3pglyToyXEUThc5R9i5LRNct3whnBfe8g==" saltValue="OSpB9TCGRMSerYBZ0aoWKw==" spinCount="100000" sheet="1" objects="1" scenarios="1"/>
  <mergeCells count="4">
    <mergeCell ref="C4:C5"/>
    <mergeCell ref="D4:D5"/>
    <mergeCell ref="C6:C10"/>
    <mergeCell ref="C12:C13"/>
  </mergeCells>
  <phoneticPr fontId="1"/>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BA672-B481-4868-B096-065520C2D001}">
  <sheetPr>
    <tabColor rgb="FFFF0000"/>
  </sheetPr>
  <dimension ref="D1:L125"/>
  <sheetViews>
    <sheetView view="pageBreakPreview" zoomScale="110" zoomScaleNormal="100" zoomScaleSheetLayoutView="110" workbookViewId="0">
      <selection activeCell="H64" sqref="H64"/>
    </sheetView>
  </sheetViews>
  <sheetFormatPr defaultRowHeight="15.75" customHeight="1"/>
  <cols>
    <col min="1" max="2" width="9" style="232"/>
    <col min="3" max="3" width="3.5" style="232" customWidth="1"/>
    <col min="4" max="4" width="15.875" style="232" customWidth="1"/>
    <col min="5" max="5" width="24.875" style="232" customWidth="1"/>
    <col min="6" max="6" width="17.5" style="232" bestFit="1" customWidth="1"/>
    <col min="7" max="7" width="7.375" style="232" customWidth="1"/>
    <col min="8" max="8" width="20" style="232" customWidth="1"/>
    <col min="9" max="9" width="18.75" style="255" customWidth="1"/>
    <col min="10" max="11" width="10.625" style="256" customWidth="1"/>
    <col min="12" max="12" width="2.5" style="256" customWidth="1"/>
    <col min="13" max="16384" width="9" style="232"/>
  </cols>
  <sheetData>
    <row r="1" spans="4:12" s="223" customFormat="1" ht="15.75" customHeight="1">
      <c r="D1" s="223" t="s">
        <v>228</v>
      </c>
      <c r="I1" s="224"/>
      <c r="J1" s="581">
        <v>45748</v>
      </c>
      <c r="K1" s="581"/>
      <c r="L1" s="225"/>
    </row>
    <row r="2" spans="4:12" s="223" customFormat="1" ht="15.75" customHeight="1">
      <c r="D2" s="223" t="s">
        <v>229</v>
      </c>
      <c r="I2" s="224"/>
      <c r="J2" s="226"/>
      <c r="K2" s="226"/>
      <c r="L2" s="226"/>
    </row>
    <row r="3" spans="4:12" s="223" customFormat="1" ht="15.75" customHeight="1">
      <c r="I3" s="227"/>
      <c r="J3" s="226"/>
      <c r="K3" s="226"/>
      <c r="L3" s="226"/>
    </row>
    <row r="4" spans="4:12" s="223" customFormat="1" ht="15.75" customHeight="1">
      <c r="D4" s="223" t="s">
        <v>230</v>
      </c>
      <c r="I4" s="224"/>
      <c r="J4" s="226"/>
      <c r="K4" s="228" t="s">
        <v>205</v>
      </c>
      <c r="L4" s="226"/>
    </row>
    <row r="5" spans="4:12" ht="15.75" customHeight="1">
      <c r="D5" s="229"/>
      <c r="E5" s="229"/>
      <c r="F5" s="229"/>
      <c r="G5" s="229"/>
      <c r="H5" s="229"/>
      <c r="I5" s="230"/>
      <c r="J5" s="582" t="s">
        <v>231</v>
      </c>
      <c r="K5" s="583"/>
      <c r="L5" s="231"/>
    </row>
    <row r="6" spans="4:12" ht="15.75" customHeight="1">
      <c r="D6" s="233" t="s">
        <v>232</v>
      </c>
      <c r="E6" s="233" t="s">
        <v>233</v>
      </c>
      <c r="F6" s="233" t="s">
        <v>235</v>
      </c>
      <c r="G6" s="233" t="s">
        <v>237</v>
      </c>
      <c r="H6" s="233" t="s">
        <v>239</v>
      </c>
      <c r="I6" s="234" t="s">
        <v>240</v>
      </c>
      <c r="J6" s="235" t="s">
        <v>241</v>
      </c>
      <c r="K6" s="235" t="s">
        <v>241</v>
      </c>
      <c r="L6" s="231"/>
    </row>
    <row r="7" spans="4:12" ht="15.75" customHeight="1">
      <c r="D7" s="236"/>
      <c r="E7" s="236"/>
      <c r="F7" s="236"/>
      <c r="G7" s="236"/>
      <c r="H7" s="236"/>
      <c r="I7" s="237"/>
      <c r="J7" s="238" t="s">
        <v>243</v>
      </c>
      <c r="K7" s="238" t="s">
        <v>244</v>
      </c>
      <c r="L7" s="231"/>
    </row>
    <row r="8" spans="4:12" ht="15.75" customHeight="1">
      <c r="D8" s="575" t="s">
        <v>245</v>
      </c>
      <c r="E8" s="575" t="s">
        <v>246</v>
      </c>
      <c r="F8" s="575" t="s">
        <v>247</v>
      </c>
      <c r="G8" s="239">
        <v>1</v>
      </c>
      <c r="H8" s="239" t="s">
        <v>248</v>
      </c>
      <c r="I8" s="239" t="s">
        <v>249</v>
      </c>
      <c r="J8" s="240">
        <v>900</v>
      </c>
      <c r="K8" s="240">
        <v>450</v>
      </c>
      <c r="L8" s="241"/>
    </row>
    <row r="9" spans="4:12" ht="15.75" customHeight="1">
      <c r="D9" s="576"/>
      <c r="E9" s="576"/>
      <c r="F9" s="576"/>
      <c r="G9" s="242">
        <v>2</v>
      </c>
      <c r="H9" s="242" t="s">
        <v>250</v>
      </c>
      <c r="I9" s="242" t="s">
        <v>251</v>
      </c>
      <c r="J9" s="243">
        <v>1300</v>
      </c>
      <c r="K9" s="243">
        <v>650</v>
      </c>
      <c r="L9" s="241"/>
    </row>
    <row r="10" spans="4:12" ht="15.75" customHeight="1">
      <c r="D10" s="576"/>
      <c r="E10" s="576"/>
      <c r="F10" s="576"/>
      <c r="G10" s="242">
        <v>3</v>
      </c>
      <c r="H10" s="242" t="s">
        <v>252</v>
      </c>
      <c r="I10" s="242" t="s">
        <v>251</v>
      </c>
      <c r="J10" s="243">
        <v>900</v>
      </c>
      <c r="K10" s="243">
        <v>450</v>
      </c>
      <c r="L10" s="241"/>
    </row>
    <row r="11" spans="4:12" ht="15.75" customHeight="1">
      <c r="D11" s="576"/>
      <c r="E11" s="576"/>
      <c r="F11" s="576"/>
      <c r="G11" s="242">
        <v>4</v>
      </c>
      <c r="H11" s="242" t="s">
        <v>253</v>
      </c>
      <c r="I11" s="242" t="s">
        <v>251</v>
      </c>
      <c r="J11" s="243">
        <v>200</v>
      </c>
      <c r="K11" s="243">
        <v>100</v>
      </c>
      <c r="L11" s="241"/>
    </row>
    <row r="12" spans="4:12" ht="14.25" customHeight="1">
      <c r="D12" s="576"/>
      <c r="E12" s="576"/>
      <c r="F12" s="576"/>
      <c r="G12" s="242">
        <v>5</v>
      </c>
      <c r="H12" s="242" t="s">
        <v>254</v>
      </c>
      <c r="I12" s="242" t="s">
        <v>251</v>
      </c>
      <c r="J12" s="243">
        <v>200</v>
      </c>
      <c r="K12" s="243">
        <v>100</v>
      </c>
      <c r="L12" s="241"/>
    </row>
    <row r="13" spans="4:12" ht="0.75" hidden="1" customHeight="1">
      <c r="D13" s="576"/>
      <c r="E13" s="576"/>
      <c r="F13" s="576"/>
      <c r="G13" s="242">
        <v>6</v>
      </c>
      <c r="H13" s="242" t="s">
        <v>255</v>
      </c>
      <c r="I13" s="242" t="s">
        <v>251</v>
      </c>
      <c r="J13" s="243">
        <v>0</v>
      </c>
      <c r="K13" s="243">
        <v>0</v>
      </c>
      <c r="L13" s="241"/>
    </row>
    <row r="14" spans="4:12" ht="15.75" customHeight="1">
      <c r="D14" s="576"/>
      <c r="E14" s="576"/>
      <c r="F14" s="576"/>
      <c r="G14" s="242">
        <v>7</v>
      </c>
      <c r="H14" s="242" t="s">
        <v>248</v>
      </c>
      <c r="I14" s="242" t="s">
        <v>256</v>
      </c>
      <c r="J14" s="243">
        <v>3300</v>
      </c>
      <c r="K14" s="243">
        <v>1650</v>
      </c>
      <c r="L14" s="241"/>
    </row>
    <row r="15" spans="4:12" ht="15.75" customHeight="1">
      <c r="D15" s="576"/>
      <c r="E15" s="576"/>
      <c r="F15" s="576"/>
      <c r="G15" s="242">
        <v>8</v>
      </c>
      <c r="H15" s="242" t="s">
        <v>250</v>
      </c>
      <c r="I15" s="242" t="s">
        <v>256</v>
      </c>
      <c r="J15" s="243">
        <v>3700</v>
      </c>
      <c r="K15" s="243">
        <v>1850</v>
      </c>
      <c r="L15" s="241"/>
    </row>
    <row r="16" spans="4:12" ht="15.75" customHeight="1">
      <c r="D16" s="576"/>
      <c r="E16" s="576"/>
      <c r="F16" s="577"/>
      <c r="G16" s="242">
        <v>9</v>
      </c>
      <c r="H16" s="242" t="s">
        <v>253</v>
      </c>
      <c r="I16" s="242" t="s">
        <v>256</v>
      </c>
      <c r="J16" s="243">
        <v>400</v>
      </c>
      <c r="K16" s="243">
        <v>200</v>
      </c>
      <c r="L16" s="241"/>
    </row>
    <row r="17" spans="4:12" ht="15.75" customHeight="1">
      <c r="D17" s="576"/>
      <c r="E17" s="576"/>
      <c r="F17" s="578" t="s">
        <v>257</v>
      </c>
      <c r="G17" s="242">
        <v>10</v>
      </c>
      <c r="H17" s="242" t="s">
        <v>258</v>
      </c>
      <c r="I17" s="242" t="s">
        <v>251</v>
      </c>
      <c r="J17" s="243">
        <v>1600</v>
      </c>
      <c r="K17" s="243">
        <v>800</v>
      </c>
      <c r="L17" s="241"/>
    </row>
    <row r="18" spans="4:12" ht="15.75" customHeight="1">
      <c r="D18" s="576"/>
      <c r="E18" s="576"/>
      <c r="F18" s="576"/>
      <c r="G18" s="242">
        <v>11</v>
      </c>
      <c r="H18" s="242" t="s">
        <v>259</v>
      </c>
      <c r="I18" s="242" t="s">
        <v>251</v>
      </c>
      <c r="J18" s="243">
        <v>1600</v>
      </c>
      <c r="K18" s="243">
        <v>800</v>
      </c>
      <c r="L18" s="241"/>
    </row>
    <row r="19" spans="4:12" ht="15.75" customHeight="1">
      <c r="D19" s="576"/>
      <c r="E19" s="576"/>
      <c r="F19" s="576"/>
      <c r="G19" s="242">
        <v>12</v>
      </c>
      <c r="H19" s="242" t="s">
        <v>260</v>
      </c>
      <c r="I19" s="242" t="s">
        <v>251</v>
      </c>
      <c r="J19" s="243">
        <v>1600</v>
      </c>
      <c r="K19" s="243">
        <v>800</v>
      </c>
      <c r="L19" s="241"/>
    </row>
    <row r="20" spans="4:12" ht="15.75" customHeight="1">
      <c r="D20" s="576"/>
      <c r="E20" s="576"/>
      <c r="F20" s="576"/>
      <c r="G20" s="242">
        <v>13</v>
      </c>
      <c r="H20" s="242" t="s">
        <v>261</v>
      </c>
      <c r="I20" s="242" t="s">
        <v>251</v>
      </c>
      <c r="J20" s="243">
        <v>300</v>
      </c>
      <c r="K20" s="243">
        <v>150</v>
      </c>
      <c r="L20" s="241"/>
    </row>
    <row r="21" spans="4:12" ht="15.75" customHeight="1">
      <c r="D21" s="576"/>
      <c r="E21" s="576"/>
      <c r="F21" s="576"/>
      <c r="G21" s="242">
        <v>14</v>
      </c>
      <c r="H21" s="242" t="s">
        <v>262</v>
      </c>
      <c r="I21" s="242" t="s">
        <v>251</v>
      </c>
      <c r="J21" s="243">
        <v>500</v>
      </c>
      <c r="K21" s="243">
        <v>250</v>
      </c>
      <c r="L21" s="241"/>
    </row>
    <row r="22" spans="4:12" ht="15.75" customHeight="1">
      <c r="D22" s="576"/>
      <c r="E22" s="576"/>
      <c r="F22" s="576"/>
      <c r="G22" s="242">
        <v>15</v>
      </c>
      <c r="H22" s="242" t="s">
        <v>263</v>
      </c>
      <c r="I22" s="242" t="s">
        <v>251</v>
      </c>
      <c r="J22" s="243">
        <v>900</v>
      </c>
      <c r="K22" s="243">
        <v>450</v>
      </c>
      <c r="L22" s="241"/>
    </row>
    <row r="23" spans="4:12" ht="15.75" customHeight="1">
      <c r="D23" s="576"/>
      <c r="E23" s="576"/>
      <c r="F23" s="576"/>
      <c r="G23" s="242">
        <v>16</v>
      </c>
      <c r="H23" s="242" t="s">
        <v>258</v>
      </c>
      <c r="I23" s="242" t="s">
        <v>264</v>
      </c>
      <c r="J23" s="243">
        <v>3000</v>
      </c>
      <c r="K23" s="243">
        <v>1500</v>
      </c>
      <c r="L23" s="241"/>
    </row>
    <row r="24" spans="4:12" ht="15.75" customHeight="1">
      <c r="D24" s="576"/>
      <c r="E24" s="576"/>
      <c r="F24" s="576"/>
      <c r="G24" s="242">
        <v>17</v>
      </c>
      <c r="H24" s="242" t="s">
        <v>259</v>
      </c>
      <c r="I24" s="242" t="s">
        <v>264</v>
      </c>
      <c r="J24" s="243">
        <v>3000</v>
      </c>
      <c r="K24" s="243">
        <v>1500</v>
      </c>
      <c r="L24" s="241"/>
    </row>
    <row r="25" spans="4:12" ht="15.75" customHeight="1">
      <c r="D25" s="576"/>
      <c r="E25" s="576"/>
      <c r="F25" s="576"/>
      <c r="G25" s="242">
        <v>18</v>
      </c>
      <c r="H25" s="242" t="s">
        <v>265</v>
      </c>
      <c r="I25" s="242" t="s">
        <v>264</v>
      </c>
      <c r="J25" s="243">
        <v>3000</v>
      </c>
      <c r="K25" s="243">
        <v>1500</v>
      </c>
      <c r="L25" s="241"/>
    </row>
    <row r="26" spans="4:12" ht="15.75" customHeight="1">
      <c r="D26" s="576"/>
      <c r="E26" s="576"/>
      <c r="F26" s="576"/>
      <c r="G26" s="242">
        <v>19</v>
      </c>
      <c r="H26" s="242" t="s">
        <v>262</v>
      </c>
      <c r="I26" s="242" t="s">
        <v>264</v>
      </c>
      <c r="J26" s="243">
        <v>700</v>
      </c>
      <c r="K26" s="243">
        <v>350</v>
      </c>
      <c r="L26" s="241"/>
    </row>
    <row r="27" spans="4:12" ht="15.75" customHeight="1">
      <c r="D27" s="576"/>
      <c r="E27" s="576"/>
      <c r="F27" s="576"/>
      <c r="G27" s="242">
        <v>20</v>
      </c>
      <c r="H27" s="242" t="s">
        <v>263</v>
      </c>
      <c r="I27" s="242" t="s">
        <v>264</v>
      </c>
      <c r="J27" s="243">
        <v>1400</v>
      </c>
      <c r="K27" s="243">
        <v>700</v>
      </c>
      <c r="L27" s="241"/>
    </row>
    <row r="28" spans="4:12" ht="15.75" customHeight="1">
      <c r="D28" s="576"/>
      <c r="E28" s="576"/>
      <c r="F28" s="577"/>
      <c r="G28" s="242">
        <v>21</v>
      </c>
      <c r="H28" s="242" t="s">
        <v>261</v>
      </c>
      <c r="I28" s="242" t="s">
        <v>264</v>
      </c>
      <c r="J28" s="243">
        <v>300</v>
      </c>
      <c r="K28" s="243">
        <v>150</v>
      </c>
      <c r="L28" s="241"/>
    </row>
    <row r="29" spans="4:12" ht="15.75" customHeight="1">
      <c r="D29" s="576"/>
      <c r="E29" s="577"/>
      <c r="F29" s="242" t="s">
        <v>266</v>
      </c>
      <c r="G29" s="242">
        <v>22</v>
      </c>
      <c r="H29" s="242" t="s">
        <v>266</v>
      </c>
      <c r="I29" s="242" t="s">
        <v>267</v>
      </c>
      <c r="J29" s="243">
        <v>2600</v>
      </c>
      <c r="K29" s="243">
        <v>1300</v>
      </c>
      <c r="L29" s="241"/>
    </row>
    <row r="30" spans="4:12" ht="15.75" customHeight="1">
      <c r="D30" s="576"/>
      <c r="E30" s="578" t="s">
        <v>268</v>
      </c>
      <c r="F30" s="578" t="s">
        <v>269</v>
      </c>
      <c r="G30" s="242">
        <v>23</v>
      </c>
      <c r="H30" s="242" t="s">
        <v>270</v>
      </c>
      <c r="I30" s="242" t="s">
        <v>251</v>
      </c>
      <c r="J30" s="243">
        <v>1100</v>
      </c>
      <c r="K30" s="243">
        <v>550</v>
      </c>
      <c r="L30" s="241"/>
    </row>
    <row r="31" spans="4:12" ht="15.75" customHeight="1">
      <c r="D31" s="576"/>
      <c r="E31" s="576"/>
      <c r="F31" s="576"/>
      <c r="G31" s="242">
        <v>24</v>
      </c>
      <c r="H31" s="242" t="s">
        <v>271</v>
      </c>
      <c r="I31" s="242" t="s">
        <v>251</v>
      </c>
      <c r="J31" s="243">
        <v>900</v>
      </c>
      <c r="K31" s="243">
        <v>450</v>
      </c>
      <c r="L31" s="241"/>
    </row>
    <row r="32" spans="4:12" ht="15.75" customHeight="1">
      <c r="D32" s="576"/>
      <c r="E32" s="576"/>
      <c r="F32" s="576"/>
      <c r="G32" s="242">
        <v>25</v>
      </c>
      <c r="H32" s="242" t="s">
        <v>272</v>
      </c>
      <c r="I32" s="242" t="s">
        <v>251</v>
      </c>
      <c r="J32" s="243">
        <v>800</v>
      </c>
      <c r="K32" s="243">
        <v>450</v>
      </c>
      <c r="L32" s="241"/>
    </row>
    <row r="33" spans="4:12" ht="15.75" customHeight="1">
      <c r="D33" s="576"/>
      <c r="E33" s="576"/>
      <c r="F33" s="576"/>
      <c r="G33" s="242">
        <v>26</v>
      </c>
      <c r="H33" s="242" t="s">
        <v>273</v>
      </c>
      <c r="I33" s="242" t="s">
        <v>251</v>
      </c>
      <c r="J33" s="243">
        <v>400</v>
      </c>
      <c r="K33" s="243">
        <v>200</v>
      </c>
      <c r="L33" s="241"/>
    </row>
    <row r="34" spans="4:12" ht="15.75" customHeight="1">
      <c r="D34" s="576"/>
      <c r="E34" s="576"/>
      <c r="F34" s="576"/>
      <c r="G34" s="242">
        <v>27</v>
      </c>
      <c r="H34" s="242" t="s">
        <v>274</v>
      </c>
      <c r="I34" s="242" t="s">
        <v>251</v>
      </c>
      <c r="J34" s="243">
        <v>200</v>
      </c>
      <c r="K34" s="243">
        <v>150</v>
      </c>
      <c r="L34" s="241"/>
    </row>
    <row r="35" spans="4:12" ht="15.75" customHeight="1">
      <c r="D35" s="576"/>
      <c r="E35" s="576"/>
      <c r="F35" s="576"/>
      <c r="G35" s="242">
        <v>28</v>
      </c>
      <c r="H35" s="242" t="s">
        <v>275</v>
      </c>
      <c r="I35" s="242" t="s">
        <v>251</v>
      </c>
      <c r="J35" s="243">
        <v>200</v>
      </c>
      <c r="K35" s="243">
        <v>100</v>
      </c>
      <c r="L35" s="241"/>
    </row>
    <row r="36" spans="4:12" ht="15.75" customHeight="1">
      <c r="D36" s="576"/>
      <c r="E36" s="576"/>
      <c r="F36" s="576"/>
      <c r="G36" s="242">
        <v>29</v>
      </c>
      <c r="H36" s="242" t="s">
        <v>276</v>
      </c>
      <c r="I36" s="242" t="s">
        <v>251</v>
      </c>
      <c r="J36" s="243">
        <v>300</v>
      </c>
      <c r="K36" s="243">
        <v>150</v>
      </c>
      <c r="L36" s="241"/>
    </row>
    <row r="37" spans="4:12" ht="15.75" customHeight="1">
      <c r="D37" s="576"/>
      <c r="E37" s="576"/>
      <c r="F37" s="576"/>
      <c r="G37" s="242">
        <v>30</v>
      </c>
      <c r="H37" s="242" t="s">
        <v>277</v>
      </c>
      <c r="I37" s="242" t="s">
        <v>251</v>
      </c>
      <c r="J37" s="243">
        <v>1000</v>
      </c>
      <c r="K37" s="243">
        <v>500</v>
      </c>
      <c r="L37" s="241"/>
    </row>
    <row r="38" spans="4:12" ht="15.75" customHeight="1">
      <c r="D38" s="576"/>
      <c r="E38" s="576"/>
      <c r="F38" s="576"/>
      <c r="G38" s="242">
        <v>31</v>
      </c>
      <c r="H38" s="242" t="s">
        <v>278</v>
      </c>
      <c r="I38" s="242" t="s">
        <v>251</v>
      </c>
      <c r="J38" s="243">
        <v>1200</v>
      </c>
      <c r="K38" s="243">
        <v>600</v>
      </c>
      <c r="L38" s="241"/>
    </row>
    <row r="39" spans="4:12" ht="15.75" customHeight="1">
      <c r="D39" s="576"/>
      <c r="E39" s="576"/>
      <c r="F39" s="576"/>
      <c r="G39" s="242">
        <v>32</v>
      </c>
      <c r="H39" s="242" t="s">
        <v>279</v>
      </c>
      <c r="I39" s="242" t="s">
        <v>251</v>
      </c>
      <c r="J39" s="243">
        <v>300</v>
      </c>
      <c r="K39" s="243">
        <v>150</v>
      </c>
      <c r="L39" s="241"/>
    </row>
    <row r="40" spans="4:12" ht="15.75" customHeight="1">
      <c r="D40" s="576"/>
      <c r="E40" s="576"/>
      <c r="F40" s="576"/>
      <c r="G40" s="242">
        <v>33</v>
      </c>
      <c r="H40" s="242" t="s">
        <v>280</v>
      </c>
      <c r="I40" s="242" t="s">
        <v>251</v>
      </c>
      <c r="J40" s="243">
        <v>700</v>
      </c>
      <c r="K40" s="243">
        <v>350</v>
      </c>
      <c r="L40" s="241"/>
    </row>
    <row r="41" spans="4:12" ht="15.75" customHeight="1">
      <c r="D41" s="576"/>
      <c r="E41" s="576"/>
      <c r="F41" s="576"/>
      <c r="G41" s="242">
        <v>34</v>
      </c>
      <c r="H41" s="242" t="s">
        <v>281</v>
      </c>
      <c r="I41" s="242" t="s">
        <v>251</v>
      </c>
      <c r="J41" s="243">
        <v>1100</v>
      </c>
      <c r="K41" s="243">
        <v>550</v>
      </c>
      <c r="L41" s="241"/>
    </row>
    <row r="42" spans="4:12" ht="15.75" customHeight="1">
      <c r="D42" s="576"/>
      <c r="E42" s="576"/>
      <c r="F42" s="576"/>
      <c r="G42" s="242">
        <v>35</v>
      </c>
      <c r="H42" s="242" t="s">
        <v>282</v>
      </c>
      <c r="I42" s="242" t="s">
        <v>251</v>
      </c>
      <c r="J42" s="243">
        <v>400</v>
      </c>
      <c r="K42" s="243">
        <v>200</v>
      </c>
      <c r="L42" s="241"/>
    </row>
    <row r="43" spans="4:12" ht="15.75" customHeight="1">
      <c r="D43" s="576"/>
      <c r="E43" s="576"/>
      <c r="F43" s="576"/>
      <c r="G43" s="242">
        <v>36</v>
      </c>
      <c r="H43" s="242" t="s">
        <v>283</v>
      </c>
      <c r="I43" s="242" t="s">
        <v>251</v>
      </c>
      <c r="J43" s="243">
        <v>700</v>
      </c>
      <c r="K43" s="243">
        <v>350</v>
      </c>
      <c r="L43" s="241"/>
    </row>
    <row r="44" spans="4:12" ht="15.75" customHeight="1">
      <c r="D44" s="576"/>
      <c r="E44" s="577"/>
      <c r="F44" s="577"/>
      <c r="G44" s="242">
        <v>37</v>
      </c>
      <c r="H44" s="242" t="s">
        <v>284</v>
      </c>
      <c r="I44" s="242" t="s">
        <v>251</v>
      </c>
      <c r="J44" s="243">
        <v>200</v>
      </c>
      <c r="K44" s="243">
        <v>100</v>
      </c>
      <c r="L44" s="241"/>
    </row>
    <row r="45" spans="4:12" ht="15.75" customHeight="1">
      <c r="D45" s="576"/>
      <c r="E45" s="242" t="s">
        <v>285</v>
      </c>
      <c r="F45" s="242" t="s">
        <v>286</v>
      </c>
      <c r="G45" s="242">
        <v>38</v>
      </c>
      <c r="H45" s="242" t="s">
        <v>286</v>
      </c>
      <c r="I45" s="242" t="s">
        <v>267</v>
      </c>
      <c r="J45" s="246">
        <v>2400</v>
      </c>
      <c r="K45" s="246">
        <v>1200</v>
      </c>
      <c r="L45" s="247"/>
    </row>
    <row r="46" spans="4:12" ht="15.75" hidden="1" customHeight="1">
      <c r="D46" s="576"/>
      <c r="E46" s="578" t="s">
        <v>287</v>
      </c>
      <c r="F46" s="248"/>
      <c r="G46" s="242">
        <v>39</v>
      </c>
      <c r="H46" s="242" t="s">
        <v>288</v>
      </c>
      <c r="I46" s="242" t="s">
        <v>290</v>
      </c>
      <c r="J46" s="246">
        <v>0</v>
      </c>
      <c r="K46" s="246">
        <v>0</v>
      </c>
      <c r="L46" s="247"/>
    </row>
    <row r="47" spans="4:12" ht="15.75" customHeight="1">
      <c r="D47" s="576"/>
      <c r="E47" s="576"/>
      <c r="F47" s="234" t="s">
        <v>291</v>
      </c>
      <c r="G47" s="242">
        <v>40</v>
      </c>
      <c r="H47" s="242" t="s">
        <v>292</v>
      </c>
      <c r="I47" s="242" t="s">
        <v>290</v>
      </c>
      <c r="J47" s="246">
        <v>400</v>
      </c>
      <c r="K47" s="246">
        <v>200</v>
      </c>
      <c r="L47" s="247"/>
    </row>
    <row r="48" spans="4:12" ht="15.75" customHeight="1">
      <c r="D48" s="576"/>
      <c r="E48" s="576"/>
      <c r="F48" s="249"/>
      <c r="G48" s="242">
        <v>41</v>
      </c>
      <c r="H48" s="242" t="s">
        <v>293</v>
      </c>
      <c r="I48" s="242" t="s">
        <v>290</v>
      </c>
      <c r="J48" s="246">
        <v>700</v>
      </c>
      <c r="K48" s="246">
        <v>350</v>
      </c>
      <c r="L48" s="247"/>
    </row>
    <row r="49" spans="4:12" ht="15.75" customHeight="1">
      <c r="D49" s="576"/>
      <c r="E49" s="576"/>
      <c r="F49" s="250" t="s">
        <v>294</v>
      </c>
      <c r="G49" s="242">
        <v>42</v>
      </c>
      <c r="H49" s="242" t="s">
        <v>295</v>
      </c>
      <c r="I49" s="242" t="s">
        <v>290</v>
      </c>
      <c r="J49" s="246">
        <v>1000</v>
      </c>
      <c r="K49" s="246">
        <v>500</v>
      </c>
      <c r="L49" s="247"/>
    </row>
    <row r="50" spans="4:12" ht="15.75" customHeight="1">
      <c r="D50" s="576"/>
      <c r="E50" s="576"/>
      <c r="F50" s="250" t="s">
        <v>296</v>
      </c>
      <c r="G50" s="242">
        <v>43</v>
      </c>
      <c r="H50" s="242" t="s">
        <v>297</v>
      </c>
      <c r="I50" s="242" t="s">
        <v>290</v>
      </c>
      <c r="J50" s="246">
        <v>400</v>
      </c>
      <c r="K50" s="246">
        <v>200</v>
      </c>
      <c r="L50" s="247"/>
    </row>
    <row r="51" spans="4:12" ht="15.75" customHeight="1">
      <c r="D51" s="576"/>
      <c r="E51" s="576"/>
      <c r="F51" s="250" t="s">
        <v>298</v>
      </c>
      <c r="G51" s="242">
        <v>44</v>
      </c>
      <c r="H51" s="242" t="s">
        <v>299</v>
      </c>
      <c r="I51" s="242" t="s">
        <v>300</v>
      </c>
      <c r="J51" s="246">
        <v>500</v>
      </c>
      <c r="K51" s="246">
        <v>250</v>
      </c>
      <c r="L51" s="247"/>
    </row>
    <row r="52" spans="4:12" ht="15.75" customHeight="1">
      <c r="D52" s="576"/>
      <c r="E52" s="576"/>
      <c r="F52" s="250" t="s">
        <v>301</v>
      </c>
      <c r="G52" s="242">
        <v>45</v>
      </c>
      <c r="H52" s="242" t="s">
        <v>302</v>
      </c>
      <c r="I52" s="242" t="s">
        <v>300</v>
      </c>
      <c r="J52" s="246">
        <v>700</v>
      </c>
      <c r="K52" s="246">
        <v>350</v>
      </c>
      <c r="L52" s="247"/>
    </row>
    <row r="53" spans="4:12" ht="15.75" customHeight="1">
      <c r="D53" s="576"/>
      <c r="E53" s="576"/>
      <c r="F53" s="579" t="s">
        <v>303</v>
      </c>
      <c r="G53" s="242">
        <v>46</v>
      </c>
      <c r="H53" s="242" t="s">
        <v>304</v>
      </c>
      <c r="I53" s="242" t="s">
        <v>290</v>
      </c>
      <c r="J53" s="246">
        <v>400</v>
      </c>
      <c r="K53" s="246">
        <v>200</v>
      </c>
      <c r="L53" s="247"/>
    </row>
    <row r="54" spans="4:12" ht="15.75" customHeight="1">
      <c r="D54" s="576"/>
      <c r="E54" s="576"/>
      <c r="F54" s="579"/>
      <c r="G54" s="242">
        <v>47</v>
      </c>
      <c r="H54" s="242" t="s">
        <v>305</v>
      </c>
      <c r="I54" s="242" t="s">
        <v>290</v>
      </c>
      <c r="J54" s="246">
        <v>700</v>
      </c>
      <c r="K54" s="246">
        <v>350</v>
      </c>
      <c r="L54" s="247"/>
    </row>
    <row r="55" spans="4:12" ht="15.75" customHeight="1">
      <c r="D55" s="577"/>
      <c r="E55" s="577"/>
      <c r="F55" s="580"/>
      <c r="G55" s="242">
        <v>48</v>
      </c>
      <c r="H55" s="242" t="s">
        <v>284</v>
      </c>
      <c r="I55" s="242" t="s">
        <v>300</v>
      </c>
      <c r="J55" s="246">
        <v>400</v>
      </c>
      <c r="K55" s="246">
        <v>200</v>
      </c>
      <c r="L55" s="247"/>
    </row>
    <row r="56" spans="4:12" ht="15.75" customHeight="1">
      <c r="D56" s="578" t="s">
        <v>245</v>
      </c>
      <c r="E56" s="578" t="s">
        <v>306</v>
      </c>
      <c r="F56" s="578" t="s">
        <v>307</v>
      </c>
      <c r="G56" s="242">
        <v>49</v>
      </c>
      <c r="H56" s="242" t="s">
        <v>308</v>
      </c>
      <c r="I56" s="242" t="s">
        <v>300</v>
      </c>
      <c r="J56" s="246">
        <v>200</v>
      </c>
      <c r="K56" s="246">
        <v>100</v>
      </c>
      <c r="L56" s="247"/>
    </row>
    <row r="57" spans="4:12" ht="15.75" customHeight="1">
      <c r="D57" s="576"/>
      <c r="E57" s="576"/>
      <c r="F57" s="576"/>
      <c r="G57" s="242">
        <v>50</v>
      </c>
      <c r="H57" s="242" t="s">
        <v>309</v>
      </c>
      <c r="I57" s="242" t="s">
        <v>300</v>
      </c>
      <c r="J57" s="243">
        <v>500</v>
      </c>
      <c r="K57" s="243">
        <v>250</v>
      </c>
      <c r="L57" s="241"/>
    </row>
    <row r="58" spans="4:12" ht="15.75" customHeight="1">
      <c r="D58" s="576"/>
      <c r="E58" s="576"/>
      <c r="F58" s="576"/>
      <c r="G58" s="242">
        <v>51</v>
      </c>
      <c r="H58" s="242" t="s">
        <v>310</v>
      </c>
      <c r="I58" s="242" t="s">
        <v>300</v>
      </c>
      <c r="J58" s="243">
        <v>400</v>
      </c>
      <c r="K58" s="243">
        <v>200</v>
      </c>
      <c r="L58" s="241"/>
    </row>
    <row r="59" spans="4:12" ht="15.75" customHeight="1">
      <c r="D59" s="576"/>
      <c r="E59" s="576"/>
      <c r="F59" s="576"/>
      <c r="G59" s="242">
        <v>52</v>
      </c>
      <c r="H59" s="242" t="s">
        <v>311</v>
      </c>
      <c r="I59" s="242" t="s">
        <v>290</v>
      </c>
      <c r="J59" s="243">
        <v>400</v>
      </c>
      <c r="K59" s="243">
        <v>200</v>
      </c>
      <c r="L59" s="241"/>
    </row>
    <row r="60" spans="4:12" ht="15.75" hidden="1" customHeight="1">
      <c r="D60" s="576"/>
      <c r="E60" s="577"/>
      <c r="F60" s="577"/>
      <c r="G60" s="242">
        <v>53</v>
      </c>
      <c r="H60" s="242" t="s">
        <v>312</v>
      </c>
      <c r="I60" s="242" t="s">
        <v>290</v>
      </c>
      <c r="J60" s="243">
        <v>0</v>
      </c>
      <c r="K60" s="243">
        <v>0</v>
      </c>
      <c r="L60" s="241"/>
    </row>
    <row r="61" spans="4:12" ht="15.75" customHeight="1">
      <c r="D61" s="576"/>
      <c r="E61" s="578" t="s">
        <v>313</v>
      </c>
      <c r="F61" s="578" t="s">
        <v>314</v>
      </c>
      <c r="G61" s="242">
        <v>54</v>
      </c>
      <c r="H61" s="242" t="s">
        <v>315</v>
      </c>
      <c r="I61" s="242" t="s">
        <v>290</v>
      </c>
      <c r="J61" s="243">
        <v>400</v>
      </c>
      <c r="K61" s="243">
        <v>200</v>
      </c>
      <c r="L61" s="241"/>
    </row>
    <row r="62" spans="4:12" ht="15.75" customHeight="1">
      <c r="D62" s="576"/>
      <c r="E62" s="576"/>
      <c r="F62" s="576"/>
      <c r="G62" s="242">
        <v>55</v>
      </c>
      <c r="H62" s="242" t="s">
        <v>316</v>
      </c>
      <c r="I62" s="242" t="s">
        <v>290</v>
      </c>
      <c r="J62" s="243">
        <v>400</v>
      </c>
      <c r="K62" s="243">
        <v>200</v>
      </c>
      <c r="L62" s="241"/>
    </row>
    <row r="63" spans="4:12" ht="15.75" customHeight="1">
      <c r="D63" s="576"/>
      <c r="E63" s="577"/>
      <c r="F63" s="577"/>
      <c r="G63" s="242">
        <v>56</v>
      </c>
      <c r="H63" s="242" t="s">
        <v>317</v>
      </c>
      <c r="I63" s="242" t="s">
        <v>290</v>
      </c>
      <c r="J63" s="243">
        <v>100</v>
      </c>
      <c r="K63" s="243">
        <v>50</v>
      </c>
      <c r="L63" s="241"/>
    </row>
    <row r="64" spans="4:12" ht="15.75" customHeight="1">
      <c r="D64" s="576"/>
      <c r="E64" s="242" t="s">
        <v>318</v>
      </c>
      <c r="F64" s="242" t="s">
        <v>319</v>
      </c>
      <c r="G64" s="242">
        <v>57</v>
      </c>
      <c r="H64" s="242" t="s">
        <v>319</v>
      </c>
      <c r="I64" s="242" t="s">
        <v>290</v>
      </c>
      <c r="J64" s="243">
        <v>200</v>
      </c>
      <c r="K64" s="243">
        <v>100</v>
      </c>
      <c r="L64" s="241"/>
    </row>
    <row r="65" spans="4:12" ht="0.75" hidden="1" customHeight="1">
      <c r="D65" s="576"/>
      <c r="E65" s="578" t="s">
        <v>320</v>
      </c>
      <c r="F65" s="578" t="s">
        <v>321</v>
      </c>
      <c r="G65" s="242">
        <v>58</v>
      </c>
      <c r="H65" s="242" t="s">
        <v>322</v>
      </c>
      <c r="I65" s="242" t="s">
        <v>251</v>
      </c>
      <c r="J65" s="243">
        <v>0</v>
      </c>
      <c r="K65" s="243">
        <v>0</v>
      </c>
      <c r="L65" s="241"/>
    </row>
    <row r="66" spans="4:12" ht="15.75" customHeight="1">
      <c r="D66" s="576"/>
      <c r="E66" s="576"/>
      <c r="F66" s="576"/>
      <c r="G66" s="242">
        <v>59</v>
      </c>
      <c r="H66" s="242" t="s">
        <v>323</v>
      </c>
      <c r="I66" s="242" t="s">
        <v>251</v>
      </c>
      <c r="J66" s="243">
        <v>300</v>
      </c>
      <c r="K66" s="243">
        <v>200</v>
      </c>
      <c r="L66" s="241"/>
    </row>
    <row r="67" spans="4:12" ht="15.75" customHeight="1">
      <c r="D67" s="576"/>
      <c r="E67" s="576"/>
      <c r="F67" s="576"/>
      <c r="G67" s="242">
        <v>60</v>
      </c>
      <c r="H67" s="242" t="s">
        <v>324</v>
      </c>
      <c r="I67" s="242" t="s">
        <v>251</v>
      </c>
      <c r="J67" s="243">
        <v>800</v>
      </c>
      <c r="K67" s="243">
        <v>400</v>
      </c>
      <c r="L67" s="241"/>
    </row>
    <row r="68" spans="4:12" ht="15.75" customHeight="1">
      <c r="D68" s="576"/>
      <c r="E68" s="577"/>
      <c r="F68" s="577"/>
      <c r="G68" s="242">
        <v>61</v>
      </c>
      <c r="H68" s="242" t="s">
        <v>325</v>
      </c>
      <c r="I68" s="242" t="s">
        <v>251</v>
      </c>
      <c r="J68" s="243">
        <v>1200</v>
      </c>
      <c r="K68" s="243">
        <v>600</v>
      </c>
      <c r="L68" s="241"/>
    </row>
    <row r="69" spans="4:12" ht="15.75" hidden="1" customHeight="1">
      <c r="D69" s="576"/>
      <c r="E69" s="578" t="s">
        <v>326</v>
      </c>
      <c r="F69" s="578" t="s">
        <v>327</v>
      </c>
      <c r="G69" s="242">
        <v>67</v>
      </c>
      <c r="H69" s="242" t="s">
        <v>328</v>
      </c>
      <c r="I69" s="242" t="s">
        <v>251</v>
      </c>
      <c r="J69" s="243">
        <v>0</v>
      </c>
      <c r="K69" s="243">
        <v>0</v>
      </c>
      <c r="L69" s="241"/>
    </row>
    <row r="70" spans="4:12" ht="15.75" hidden="1" customHeight="1">
      <c r="D70" s="576"/>
      <c r="E70" s="576"/>
      <c r="F70" s="576"/>
      <c r="G70" s="242">
        <v>68</v>
      </c>
      <c r="H70" s="242" t="s">
        <v>329</v>
      </c>
      <c r="I70" s="242" t="s">
        <v>251</v>
      </c>
      <c r="J70" s="243" t="s">
        <v>330</v>
      </c>
      <c r="K70" s="243"/>
      <c r="L70" s="241"/>
    </row>
    <row r="71" spans="4:12" ht="15.75" hidden="1" customHeight="1">
      <c r="D71" s="576"/>
      <c r="E71" s="576"/>
      <c r="F71" s="577"/>
      <c r="G71" s="242">
        <v>69</v>
      </c>
      <c r="H71" s="242" t="s">
        <v>331</v>
      </c>
      <c r="I71" s="242" t="s">
        <v>251</v>
      </c>
      <c r="J71" s="243">
        <v>0</v>
      </c>
      <c r="K71" s="243">
        <v>0</v>
      </c>
      <c r="L71" s="241"/>
    </row>
    <row r="72" spans="4:12" ht="15.75" hidden="1" customHeight="1">
      <c r="D72" s="576"/>
      <c r="E72" s="578" t="s">
        <v>332</v>
      </c>
      <c r="F72" s="578" t="s">
        <v>333</v>
      </c>
      <c r="G72" s="242">
        <v>70</v>
      </c>
      <c r="H72" s="242" t="s">
        <v>334</v>
      </c>
      <c r="I72" s="242" t="s">
        <v>251</v>
      </c>
      <c r="J72" s="243">
        <v>0</v>
      </c>
      <c r="K72" s="243">
        <v>0</v>
      </c>
      <c r="L72" s="241"/>
    </row>
    <row r="73" spans="4:12" ht="15.75" customHeight="1">
      <c r="D73" s="576"/>
      <c r="E73" s="576"/>
      <c r="F73" s="576"/>
      <c r="G73" s="242">
        <v>71</v>
      </c>
      <c r="H73" s="242" t="s">
        <v>335</v>
      </c>
      <c r="I73" s="242" t="s">
        <v>336</v>
      </c>
      <c r="J73" s="243">
        <v>200</v>
      </c>
      <c r="K73" s="243">
        <v>100</v>
      </c>
      <c r="L73" s="241"/>
    </row>
    <row r="74" spans="4:12" ht="14.25" customHeight="1">
      <c r="D74" s="576"/>
      <c r="E74" s="576"/>
      <c r="F74" s="577"/>
      <c r="G74" s="242">
        <v>72</v>
      </c>
      <c r="H74" s="242" t="s">
        <v>337</v>
      </c>
      <c r="I74" s="242" t="s">
        <v>336</v>
      </c>
      <c r="J74" s="243">
        <v>100</v>
      </c>
      <c r="K74" s="243">
        <v>50</v>
      </c>
      <c r="L74" s="241"/>
    </row>
    <row r="75" spans="4:12" ht="15.75" hidden="1" customHeight="1">
      <c r="D75" s="576"/>
      <c r="E75" s="577"/>
      <c r="F75" s="242" t="s">
        <v>338</v>
      </c>
      <c r="G75" s="242">
        <v>73</v>
      </c>
      <c r="H75" s="242" t="s">
        <v>338</v>
      </c>
      <c r="I75" s="242" t="s">
        <v>336</v>
      </c>
      <c r="J75" s="243">
        <v>0</v>
      </c>
      <c r="K75" s="243">
        <v>0</v>
      </c>
      <c r="L75" s="241"/>
    </row>
    <row r="76" spans="4:12" ht="0.75" hidden="1" customHeight="1">
      <c r="D76" s="576"/>
      <c r="E76" s="578" t="s">
        <v>339</v>
      </c>
      <c r="F76" s="578" t="s">
        <v>340</v>
      </c>
      <c r="G76" s="242">
        <v>74</v>
      </c>
      <c r="H76" s="242" t="s">
        <v>341</v>
      </c>
      <c r="I76" s="242" t="s">
        <v>336</v>
      </c>
      <c r="J76" s="243" t="s">
        <v>330</v>
      </c>
      <c r="K76" s="243"/>
      <c r="L76" s="241"/>
    </row>
    <row r="77" spans="4:12" ht="15.75" customHeight="1">
      <c r="D77" s="576"/>
      <c r="E77" s="576"/>
      <c r="F77" s="576"/>
      <c r="G77" s="242">
        <v>75</v>
      </c>
      <c r="H77" s="242" t="s">
        <v>342</v>
      </c>
      <c r="I77" s="242" t="s">
        <v>336</v>
      </c>
      <c r="J77" s="243">
        <v>100</v>
      </c>
      <c r="K77" s="243">
        <v>50</v>
      </c>
      <c r="L77" s="241"/>
    </row>
    <row r="78" spans="4:12" ht="15.75" customHeight="1">
      <c r="D78" s="577"/>
      <c r="E78" s="577"/>
      <c r="F78" s="577"/>
      <c r="G78" s="242">
        <v>76</v>
      </c>
      <c r="H78" s="242" t="s">
        <v>343</v>
      </c>
      <c r="I78" s="242" t="s">
        <v>336</v>
      </c>
      <c r="J78" s="243">
        <v>100</v>
      </c>
      <c r="K78" s="243">
        <v>50</v>
      </c>
      <c r="L78" s="241"/>
    </row>
    <row r="79" spans="4:12" ht="1.5" hidden="1" customHeight="1">
      <c r="D79" s="578" t="s">
        <v>344</v>
      </c>
      <c r="E79" s="578" t="s">
        <v>345</v>
      </c>
      <c r="F79" s="578" t="s">
        <v>346</v>
      </c>
      <c r="G79" s="244">
        <v>77</v>
      </c>
      <c r="H79" s="244" t="s">
        <v>347</v>
      </c>
      <c r="I79" s="244" t="s">
        <v>251</v>
      </c>
      <c r="J79" s="251">
        <v>0</v>
      </c>
      <c r="K79" s="251">
        <v>0</v>
      </c>
      <c r="L79" s="241"/>
    </row>
    <row r="80" spans="4:12" ht="15.75" hidden="1" customHeight="1">
      <c r="D80" s="576"/>
      <c r="E80" s="576"/>
      <c r="F80" s="576"/>
      <c r="G80" s="242">
        <v>78</v>
      </c>
      <c r="H80" s="242" t="s">
        <v>348</v>
      </c>
      <c r="I80" s="242" t="s">
        <v>251</v>
      </c>
      <c r="J80" s="243">
        <v>0</v>
      </c>
      <c r="K80" s="243">
        <v>0</v>
      </c>
      <c r="L80" s="241"/>
    </row>
    <row r="81" spans="4:12" ht="15.75" customHeight="1">
      <c r="D81" s="576"/>
      <c r="E81" s="576"/>
      <c r="F81" s="576"/>
      <c r="G81" s="242">
        <v>79</v>
      </c>
      <c r="H81" s="242" t="s">
        <v>349</v>
      </c>
      <c r="I81" s="242" t="s">
        <v>251</v>
      </c>
      <c r="J81" s="243">
        <v>100</v>
      </c>
      <c r="K81" s="243">
        <v>50</v>
      </c>
      <c r="L81" s="241"/>
    </row>
    <row r="82" spans="4:12" ht="15.75" customHeight="1">
      <c r="D82" s="576"/>
      <c r="E82" s="576"/>
      <c r="F82" s="576"/>
      <c r="G82" s="245">
        <v>80</v>
      </c>
      <c r="H82" s="245" t="s">
        <v>350</v>
      </c>
      <c r="I82" s="245" t="s">
        <v>251</v>
      </c>
      <c r="J82" s="252">
        <v>200</v>
      </c>
      <c r="K82" s="252">
        <v>100</v>
      </c>
      <c r="L82" s="241"/>
    </row>
    <row r="83" spans="4:12" ht="15.75" hidden="1" customHeight="1">
      <c r="D83" s="576"/>
      <c r="E83" s="576"/>
      <c r="F83" s="576"/>
      <c r="G83" s="242">
        <v>81</v>
      </c>
      <c r="H83" s="242" t="s">
        <v>351</v>
      </c>
      <c r="I83" s="242" t="s">
        <v>251</v>
      </c>
      <c r="J83" s="243">
        <v>0</v>
      </c>
      <c r="K83" s="243">
        <v>0</v>
      </c>
      <c r="L83" s="241"/>
    </row>
    <row r="84" spans="4:12" ht="15.75" customHeight="1">
      <c r="D84" s="576"/>
      <c r="E84" s="576"/>
      <c r="F84" s="576"/>
      <c r="G84" s="244">
        <v>82</v>
      </c>
      <c r="H84" s="244" t="s">
        <v>352</v>
      </c>
      <c r="I84" s="244" t="s">
        <v>251</v>
      </c>
      <c r="J84" s="251">
        <v>100</v>
      </c>
      <c r="K84" s="251">
        <v>50</v>
      </c>
      <c r="L84" s="241"/>
    </row>
    <row r="85" spans="4:12" ht="15.75" customHeight="1">
      <c r="D85" s="576"/>
      <c r="E85" s="576"/>
      <c r="F85" s="576"/>
      <c r="G85" s="242">
        <v>83</v>
      </c>
      <c r="H85" s="242" t="s">
        <v>353</v>
      </c>
      <c r="I85" s="242" t="s">
        <v>251</v>
      </c>
      <c r="J85" s="243">
        <v>200</v>
      </c>
      <c r="K85" s="243">
        <v>100</v>
      </c>
      <c r="L85" s="241"/>
    </row>
    <row r="86" spans="4:12" ht="15.75" customHeight="1">
      <c r="D86" s="576"/>
      <c r="E86" s="576"/>
      <c r="F86" s="576"/>
      <c r="G86" s="242">
        <v>84</v>
      </c>
      <c r="H86" s="242" t="s">
        <v>354</v>
      </c>
      <c r="I86" s="242" t="s">
        <v>251</v>
      </c>
      <c r="J86" s="243">
        <v>100</v>
      </c>
      <c r="K86" s="243">
        <v>50</v>
      </c>
      <c r="L86" s="241"/>
    </row>
    <row r="87" spans="4:12" ht="15.75" customHeight="1">
      <c r="D87" s="576"/>
      <c r="E87" s="576"/>
      <c r="F87" s="576"/>
      <c r="G87" s="242">
        <v>85</v>
      </c>
      <c r="H87" s="242" t="s">
        <v>355</v>
      </c>
      <c r="I87" s="242" t="s">
        <v>251</v>
      </c>
      <c r="J87" s="243">
        <v>200</v>
      </c>
      <c r="K87" s="243">
        <v>100</v>
      </c>
      <c r="L87" s="241"/>
    </row>
    <row r="88" spans="4:12" ht="15.75" customHeight="1">
      <c r="D88" s="576"/>
      <c r="E88" s="577"/>
      <c r="F88" s="577"/>
      <c r="G88" s="242">
        <v>86</v>
      </c>
      <c r="H88" s="242" t="s">
        <v>356</v>
      </c>
      <c r="I88" s="242" t="s">
        <v>251</v>
      </c>
      <c r="J88" s="243">
        <v>100</v>
      </c>
      <c r="K88" s="243">
        <v>50</v>
      </c>
      <c r="L88" s="241"/>
    </row>
    <row r="89" spans="4:12" ht="15.75" customHeight="1">
      <c r="D89" s="576"/>
      <c r="E89" s="578" t="s">
        <v>357</v>
      </c>
      <c r="F89" s="578" t="s">
        <v>358</v>
      </c>
      <c r="G89" s="242">
        <v>87</v>
      </c>
      <c r="H89" s="242" t="s">
        <v>359</v>
      </c>
      <c r="I89" s="242" t="s">
        <v>251</v>
      </c>
      <c r="J89" s="243">
        <v>1100</v>
      </c>
      <c r="K89" s="243">
        <v>550</v>
      </c>
      <c r="L89" s="241"/>
    </row>
    <row r="90" spans="4:12" ht="15.75" customHeight="1">
      <c r="D90" s="576"/>
      <c r="E90" s="576"/>
      <c r="F90" s="577"/>
      <c r="G90" s="242">
        <v>88</v>
      </c>
      <c r="H90" s="242" t="s">
        <v>359</v>
      </c>
      <c r="I90" s="242" t="s">
        <v>256</v>
      </c>
      <c r="J90" s="243">
        <v>2300</v>
      </c>
      <c r="K90" s="243">
        <v>1150</v>
      </c>
      <c r="L90" s="241"/>
    </row>
    <row r="91" spans="4:12" ht="15.75" customHeight="1">
      <c r="D91" s="577"/>
      <c r="E91" s="576"/>
      <c r="F91" s="242" t="s">
        <v>360</v>
      </c>
      <c r="G91" s="242">
        <v>89</v>
      </c>
      <c r="H91" s="242" t="s">
        <v>360</v>
      </c>
      <c r="I91" s="242" t="s">
        <v>251</v>
      </c>
      <c r="J91" s="243">
        <v>1000</v>
      </c>
      <c r="K91" s="243">
        <v>500</v>
      </c>
      <c r="L91" s="241"/>
    </row>
    <row r="92" spans="4:12" ht="15.75" customHeight="1">
      <c r="D92" s="578" t="s">
        <v>361</v>
      </c>
      <c r="E92" s="576"/>
      <c r="F92" s="578" t="s">
        <v>358</v>
      </c>
      <c r="G92" s="242">
        <v>90</v>
      </c>
      <c r="H92" s="242" t="s">
        <v>362</v>
      </c>
      <c r="I92" s="242" t="s">
        <v>251</v>
      </c>
      <c r="J92" s="243">
        <v>1100</v>
      </c>
      <c r="K92" s="243">
        <v>550</v>
      </c>
      <c r="L92" s="241"/>
    </row>
    <row r="93" spans="4:12" ht="15.75" customHeight="1">
      <c r="D93" s="577"/>
      <c r="E93" s="576"/>
      <c r="F93" s="576"/>
      <c r="G93" s="242">
        <v>91</v>
      </c>
      <c r="H93" s="242" t="s">
        <v>362</v>
      </c>
      <c r="I93" s="242" t="s">
        <v>256</v>
      </c>
      <c r="J93" s="243">
        <v>2300</v>
      </c>
      <c r="K93" s="243">
        <v>1150</v>
      </c>
      <c r="L93" s="241"/>
    </row>
    <row r="94" spans="4:12" ht="15.75" customHeight="1">
      <c r="D94" s="578" t="s">
        <v>363</v>
      </c>
      <c r="E94" s="576"/>
      <c r="F94" s="576"/>
      <c r="G94" s="242">
        <v>92</v>
      </c>
      <c r="H94" s="242" t="s">
        <v>364</v>
      </c>
      <c r="I94" s="242" t="s">
        <v>251</v>
      </c>
      <c r="J94" s="243">
        <v>1900</v>
      </c>
      <c r="K94" s="243">
        <v>950</v>
      </c>
      <c r="L94" s="241"/>
    </row>
    <row r="95" spans="4:12" ht="15.75" customHeight="1">
      <c r="D95" s="576"/>
      <c r="E95" s="576"/>
      <c r="F95" s="577"/>
      <c r="G95" s="242">
        <v>93</v>
      </c>
      <c r="H95" s="242" t="s">
        <v>364</v>
      </c>
      <c r="I95" s="242" t="s">
        <v>256</v>
      </c>
      <c r="J95" s="243">
        <v>3500</v>
      </c>
      <c r="K95" s="243">
        <v>1750</v>
      </c>
      <c r="L95" s="241"/>
    </row>
    <row r="96" spans="4:12" ht="15.75" customHeight="1">
      <c r="D96" s="576"/>
      <c r="E96" s="576"/>
      <c r="F96" s="578" t="s">
        <v>365</v>
      </c>
      <c r="G96" s="242">
        <v>94</v>
      </c>
      <c r="H96" s="242" t="s">
        <v>366</v>
      </c>
      <c r="I96" s="242" t="s">
        <v>251</v>
      </c>
      <c r="J96" s="243">
        <v>2500</v>
      </c>
      <c r="K96" s="243">
        <v>1250</v>
      </c>
      <c r="L96" s="241"/>
    </row>
    <row r="97" spans="4:12" ht="15" customHeight="1">
      <c r="D97" s="577"/>
      <c r="E97" s="577"/>
      <c r="F97" s="577"/>
      <c r="G97" s="242">
        <v>95</v>
      </c>
      <c r="H97" s="242" t="s">
        <v>366</v>
      </c>
      <c r="I97" s="242" t="s">
        <v>368</v>
      </c>
      <c r="J97" s="243">
        <v>4000</v>
      </c>
      <c r="K97" s="243">
        <v>2000</v>
      </c>
      <c r="L97" s="241"/>
    </row>
    <row r="98" spans="4:12" ht="1.5" hidden="1" customHeight="1">
      <c r="D98" s="578" t="s">
        <v>363</v>
      </c>
      <c r="E98" s="585" t="s">
        <v>369</v>
      </c>
      <c r="F98" s="578" t="s">
        <v>370</v>
      </c>
      <c r="G98" s="242">
        <v>96</v>
      </c>
      <c r="H98" s="242" t="s">
        <v>371</v>
      </c>
      <c r="I98" s="242" t="s">
        <v>251</v>
      </c>
      <c r="J98" s="243" t="s">
        <v>330</v>
      </c>
      <c r="K98" s="243" t="s">
        <v>372</v>
      </c>
      <c r="L98" s="241"/>
    </row>
    <row r="99" spans="4:12" ht="15.75" customHeight="1">
      <c r="D99" s="576"/>
      <c r="E99" s="576"/>
      <c r="F99" s="576"/>
      <c r="G99" s="242">
        <v>97</v>
      </c>
      <c r="H99" s="242" t="s">
        <v>373</v>
      </c>
      <c r="I99" s="242" t="s">
        <v>336</v>
      </c>
      <c r="J99" s="243">
        <v>100</v>
      </c>
      <c r="K99" s="243">
        <v>50</v>
      </c>
      <c r="L99" s="241"/>
    </row>
    <row r="100" spans="4:12" ht="15.75" customHeight="1">
      <c r="D100" s="576"/>
      <c r="E100" s="576"/>
      <c r="F100" s="576"/>
      <c r="G100" s="242">
        <v>98</v>
      </c>
      <c r="H100" s="242" t="s">
        <v>374</v>
      </c>
      <c r="I100" s="242" t="s">
        <v>336</v>
      </c>
      <c r="J100" s="243">
        <v>100</v>
      </c>
      <c r="K100" s="243">
        <v>50</v>
      </c>
      <c r="L100" s="241"/>
    </row>
    <row r="101" spans="4:12" ht="15.75" customHeight="1">
      <c r="D101" s="576"/>
      <c r="E101" s="576"/>
      <c r="F101" s="576"/>
      <c r="G101" s="242">
        <v>99</v>
      </c>
      <c r="H101" s="242" t="s">
        <v>375</v>
      </c>
      <c r="I101" s="242" t="s">
        <v>336</v>
      </c>
      <c r="J101" s="243">
        <v>200</v>
      </c>
      <c r="K101" s="243">
        <v>150</v>
      </c>
      <c r="L101" s="241"/>
    </row>
    <row r="102" spans="4:12" ht="15.75" customHeight="1">
      <c r="D102" s="576"/>
      <c r="E102" s="576"/>
      <c r="F102" s="576"/>
      <c r="G102" s="242">
        <v>100</v>
      </c>
      <c r="H102" s="242" t="s">
        <v>376</v>
      </c>
      <c r="I102" s="242" t="s">
        <v>336</v>
      </c>
      <c r="J102" s="243">
        <v>400</v>
      </c>
      <c r="K102" s="243">
        <v>200</v>
      </c>
      <c r="L102" s="241"/>
    </row>
    <row r="103" spans="4:12" ht="15.75" customHeight="1">
      <c r="D103" s="576"/>
      <c r="E103" s="576"/>
      <c r="F103" s="576"/>
      <c r="G103" s="242">
        <v>101</v>
      </c>
      <c r="H103" s="242" t="s">
        <v>377</v>
      </c>
      <c r="I103" s="242" t="s">
        <v>336</v>
      </c>
      <c r="J103" s="243">
        <v>400</v>
      </c>
      <c r="K103" s="243">
        <v>200</v>
      </c>
      <c r="L103" s="241"/>
    </row>
    <row r="104" spans="4:12" ht="15.75" customHeight="1">
      <c r="D104" s="576"/>
      <c r="E104" s="576"/>
      <c r="F104" s="576"/>
      <c r="G104" s="242">
        <v>102</v>
      </c>
      <c r="H104" s="242" t="s">
        <v>378</v>
      </c>
      <c r="I104" s="242" t="s">
        <v>336</v>
      </c>
      <c r="J104" s="243">
        <v>400</v>
      </c>
      <c r="K104" s="243">
        <v>200</v>
      </c>
      <c r="L104" s="241"/>
    </row>
    <row r="105" spans="4:12" ht="15.75" customHeight="1">
      <c r="D105" s="576"/>
      <c r="E105" s="576"/>
      <c r="F105" s="576"/>
      <c r="G105" s="242">
        <v>103</v>
      </c>
      <c r="H105" s="242" t="s">
        <v>379</v>
      </c>
      <c r="I105" s="242" t="s">
        <v>336</v>
      </c>
      <c r="J105" s="243">
        <v>100</v>
      </c>
      <c r="K105" s="243">
        <v>50</v>
      </c>
      <c r="L105" s="241"/>
    </row>
    <row r="106" spans="4:12" ht="15.75" customHeight="1">
      <c r="D106" s="576"/>
      <c r="E106" s="576"/>
      <c r="F106" s="576"/>
      <c r="G106" s="242">
        <v>104</v>
      </c>
      <c r="H106" s="242" t="s">
        <v>380</v>
      </c>
      <c r="I106" s="242" t="s">
        <v>336</v>
      </c>
      <c r="J106" s="243">
        <v>100</v>
      </c>
      <c r="K106" s="243">
        <v>50</v>
      </c>
      <c r="L106" s="241"/>
    </row>
    <row r="107" spans="4:12" ht="15.75" customHeight="1">
      <c r="D107" s="576"/>
      <c r="E107" s="576"/>
      <c r="F107" s="576"/>
      <c r="G107" s="242">
        <v>105</v>
      </c>
      <c r="H107" s="242" t="s">
        <v>381</v>
      </c>
      <c r="I107" s="242" t="s">
        <v>336</v>
      </c>
      <c r="J107" s="243">
        <v>100</v>
      </c>
      <c r="K107" s="243">
        <v>50</v>
      </c>
      <c r="L107" s="241"/>
    </row>
    <row r="108" spans="4:12" ht="15.75" customHeight="1">
      <c r="D108" s="576"/>
      <c r="E108" s="576"/>
      <c r="F108" s="576"/>
      <c r="G108" s="242">
        <v>106</v>
      </c>
      <c r="H108" s="242" t="s">
        <v>382</v>
      </c>
      <c r="I108" s="242" t="s">
        <v>336</v>
      </c>
      <c r="J108" s="243">
        <v>400</v>
      </c>
      <c r="K108" s="243">
        <v>200</v>
      </c>
      <c r="L108" s="241"/>
    </row>
    <row r="109" spans="4:12" ht="15.75" customHeight="1">
      <c r="D109" s="576"/>
      <c r="E109" s="576"/>
      <c r="F109" s="576"/>
      <c r="G109" s="242">
        <v>107</v>
      </c>
      <c r="H109" s="242" t="s">
        <v>383</v>
      </c>
      <c r="I109" s="242" t="s">
        <v>336</v>
      </c>
      <c r="J109" s="243">
        <v>400</v>
      </c>
      <c r="K109" s="243">
        <v>200</v>
      </c>
      <c r="L109" s="241"/>
    </row>
    <row r="110" spans="4:12" ht="15.75" customHeight="1">
      <c r="D110" s="576"/>
      <c r="E110" s="576"/>
      <c r="F110" s="576"/>
      <c r="G110" s="242">
        <v>108</v>
      </c>
      <c r="H110" s="242" t="s">
        <v>384</v>
      </c>
      <c r="I110" s="242" t="s">
        <v>336</v>
      </c>
      <c r="J110" s="243">
        <v>300</v>
      </c>
      <c r="K110" s="243">
        <v>150</v>
      </c>
      <c r="L110" s="241"/>
    </row>
    <row r="111" spans="4:12" ht="15.75" hidden="1" customHeight="1">
      <c r="D111" s="576"/>
      <c r="E111" s="576"/>
      <c r="F111" s="576"/>
      <c r="G111" s="244">
        <v>109</v>
      </c>
      <c r="H111" s="244" t="s">
        <v>385</v>
      </c>
      <c r="I111" s="242" t="s">
        <v>336</v>
      </c>
      <c r="J111" s="243" t="s">
        <v>330</v>
      </c>
      <c r="K111" s="243"/>
      <c r="L111" s="241"/>
    </row>
    <row r="112" spans="4:12" ht="15.75" hidden="1" customHeight="1">
      <c r="D112" s="576"/>
      <c r="E112" s="576"/>
      <c r="F112" s="576"/>
      <c r="G112" s="244">
        <v>110</v>
      </c>
      <c r="H112" s="244" t="s">
        <v>386</v>
      </c>
      <c r="I112" s="242" t="s">
        <v>336</v>
      </c>
      <c r="J112" s="251">
        <v>0</v>
      </c>
      <c r="K112" s="251">
        <v>0</v>
      </c>
      <c r="L112" s="241"/>
    </row>
    <row r="113" spans="4:12" ht="15.75" customHeight="1">
      <c r="D113" s="576"/>
      <c r="E113" s="576"/>
      <c r="F113" s="576"/>
      <c r="G113" s="242">
        <v>111</v>
      </c>
      <c r="H113" s="242" t="s">
        <v>387</v>
      </c>
      <c r="I113" s="242" t="s">
        <v>336</v>
      </c>
      <c r="J113" s="243">
        <v>200</v>
      </c>
      <c r="K113" s="243">
        <v>100</v>
      </c>
      <c r="L113" s="241"/>
    </row>
    <row r="114" spans="4:12" ht="15.75" customHeight="1">
      <c r="D114" s="576"/>
      <c r="E114" s="576"/>
      <c r="F114" s="576"/>
      <c r="G114" s="242">
        <v>112</v>
      </c>
      <c r="H114" s="242" t="s">
        <v>388</v>
      </c>
      <c r="I114" s="242" t="s">
        <v>336</v>
      </c>
      <c r="J114" s="243">
        <v>200</v>
      </c>
      <c r="K114" s="243">
        <v>100</v>
      </c>
      <c r="L114" s="241"/>
    </row>
    <row r="115" spans="4:12" ht="13.5" customHeight="1">
      <c r="D115" s="576"/>
      <c r="E115" s="576"/>
      <c r="F115" s="576"/>
      <c r="G115" s="242">
        <v>113</v>
      </c>
      <c r="H115" s="242" t="s">
        <v>389</v>
      </c>
      <c r="I115" s="242" t="s">
        <v>336</v>
      </c>
      <c r="J115" s="243">
        <v>200</v>
      </c>
      <c r="K115" s="243">
        <v>100</v>
      </c>
      <c r="L115" s="241"/>
    </row>
    <row r="116" spans="4:12" ht="15.75" hidden="1" customHeight="1">
      <c r="D116" s="576"/>
      <c r="E116" s="576"/>
      <c r="F116" s="576"/>
      <c r="G116" s="242">
        <v>114</v>
      </c>
      <c r="H116" s="242" t="s">
        <v>390</v>
      </c>
      <c r="I116" s="242" t="s">
        <v>336</v>
      </c>
      <c r="J116" s="243">
        <v>0</v>
      </c>
      <c r="K116" s="243">
        <v>0</v>
      </c>
      <c r="L116" s="241"/>
    </row>
    <row r="117" spans="4:12" ht="15.75" customHeight="1">
      <c r="D117" s="576"/>
      <c r="E117" s="576"/>
      <c r="F117" s="576"/>
      <c r="G117" s="242">
        <v>115</v>
      </c>
      <c r="H117" s="242" t="s">
        <v>391</v>
      </c>
      <c r="I117" s="242" t="s">
        <v>336</v>
      </c>
      <c r="J117" s="243">
        <v>200</v>
      </c>
      <c r="K117" s="243">
        <v>100</v>
      </c>
      <c r="L117" s="241"/>
    </row>
    <row r="118" spans="4:12" ht="15.75" customHeight="1">
      <c r="D118" s="576"/>
      <c r="E118" s="576"/>
      <c r="F118" s="576"/>
      <c r="G118" s="242">
        <v>116</v>
      </c>
      <c r="H118" s="242" t="s">
        <v>392</v>
      </c>
      <c r="I118" s="242" t="s">
        <v>336</v>
      </c>
      <c r="J118" s="243">
        <v>100</v>
      </c>
      <c r="K118" s="243">
        <v>50</v>
      </c>
      <c r="L118" s="241"/>
    </row>
    <row r="119" spans="4:12" ht="15.75" customHeight="1">
      <c r="D119" s="576"/>
      <c r="E119" s="576"/>
      <c r="F119" s="576"/>
      <c r="G119" s="242">
        <v>117</v>
      </c>
      <c r="H119" s="242" t="s">
        <v>393</v>
      </c>
      <c r="I119" s="242" t="s">
        <v>336</v>
      </c>
      <c r="J119" s="243">
        <v>200</v>
      </c>
      <c r="K119" s="243">
        <v>100</v>
      </c>
      <c r="L119" s="241"/>
    </row>
    <row r="120" spans="4:12" ht="15.75" customHeight="1">
      <c r="D120" s="576"/>
      <c r="E120" s="576"/>
      <c r="F120" s="576"/>
      <c r="G120" s="242">
        <v>118</v>
      </c>
      <c r="H120" s="242" t="s">
        <v>394</v>
      </c>
      <c r="I120" s="242" t="s">
        <v>336</v>
      </c>
      <c r="J120" s="243">
        <v>100</v>
      </c>
      <c r="K120" s="243">
        <v>50</v>
      </c>
      <c r="L120" s="241"/>
    </row>
    <row r="121" spans="4:12" ht="15.75" customHeight="1">
      <c r="D121" s="576"/>
      <c r="E121" s="576"/>
      <c r="F121" s="576"/>
      <c r="G121" s="242">
        <v>119</v>
      </c>
      <c r="H121" s="242" t="s">
        <v>395</v>
      </c>
      <c r="I121" s="242" t="s">
        <v>336</v>
      </c>
      <c r="J121" s="243">
        <v>100</v>
      </c>
      <c r="K121" s="243">
        <v>50</v>
      </c>
      <c r="L121" s="241"/>
    </row>
    <row r="122" spans="4:12" ht="15" customHeight="1">
      <c r="D122" s="576"/>
      <c r="E122" s="576"/>
      <c r="F122" s="576"/>
      <c r="G122" s="242">
        <v>120</v>
      </c>
      <c r="H122" s="242" t="s">
        <v>396</v>
      </c>
      <c r="I122" s="242" t="s">
        <v>336</v>
      </c>
      <c r="J122" s="243">
        <v>100</v>
      </c>
      <c r="K122" s="243">
        <v>50</v>
      </c>
      <c r="L122" s="241"/>
    </row>
    <row r="123" spans="4:12" ht="15.75" hidden="1" customHeight="1">
      <c r="D123" s="576"/>
      <c r="E123" s="576"/>
      <c r="F123" s="576"/>
      <c r="G123" s="244">
        <v>121</v>
      </c>
      <c r="H123" s="244" t="s">
        <v>397</v>
      </c>
      <c r="I123" s="242" t="s">
        <v>336</v>
      </c>
      <c r="J123" s="243" t="s">
        <v>330</v>
      </c>
      <c r="K123" s="243"/>
      <c r="L123" s="241"/>
    </row>
    <row r="124" spans="4:12" ht="15.75" customHeight="1">
      <c r="D124" s="576"/>
      <c r="E124" s="576"/>
      <c r="F124" s="576"/>
      <c r="G124" s="242">
        <v>122</v>
      </c>
      <c r="H124" s="242" t="s">
        <v>398</v>
      </c>
      <c r="I124" s="242" t="s">
        <v>336</v>
      </c>
      <c r="J124" s="243">
        <v>300</v>
      </c>
      <c r="K124" s="243">
        <v>150</v>
      </c>
      <c r="L124" s="241"/>
    </row>
    <row r="125" spans="4:12" ht="15.75" customHeight="1">
      <c r="D125" s="584"/>
      <c r="E125" s="584"/>
      <c r="F125" s="584"/>
      <c r="G125" s="253">
        <v>123</v>
      </c>
      <c r="H125" s="253" t="s">
        <v>399</v>
      </c>
      <c r="I125" s="242" t="s">
        <v>336</v>
      </c>
      <c r="J125" s="254">
        <v>300</v>
      </c>
      <c r="K125" s="254">
        <v>150</v>
      </c>
      <c r="L125" s="241"/>
    </row>
  </sheetData>
  <sheetProtection algorithmName="SHA-512" hashValue="nljMd8vDi3zpk6J8VxYrwMYfb66trORvq28PJxFlhfDecXj9jg3DNvO35tNpzIOONu+DwLiwAEC9gKDvYmy4fA==" saltValue="8dsDzGPsba3jAeC8kM2lmQ==" spinCount="100000" sheet="1" objects="1" scenarios="1"/>
  <mergeCells count="35">
    <mergeCell ref="F96:F97"/>
    <mergeCell ref="D98:D125"/>
    <mergeCell ref="E98:E125"/>
    <mergeCell ref="F98:F125"/>
    <mergeCell ref="E76:E78"/>
    <mergeCell ref="F76:F78"/>
    <mergeCell ref="D79:D91"/>
    <mergeCell ref="E79:E88"/>
    <mergeCell ref="F79:F88"/>
    <mergeCell ref="E89:E97"/>
    <mergeCell ref="F89:F90"/>
    <mergeCell ref="D92:D93"/>
    <mergeCell ref="F92:F95"/>
    <mergeCell ref="D56:D78"/>
    <mergeCell ref="E56:E60"/>
    <mergeCell ref="F56:F60"/>
    <mergeCell ref="E61:E63"/>
    <mergeCell ref="F61:F63"/>
    <mergeCell ref="E65:E68"/>
    <mergeCell ref="D94:D97"/>
    <mergeCell ref="F65:F68"/>
    <mergeCell ref="E69:E71"/>
    <mergeCell ref="F69:F71"/>
    <mergeCell ref="E72:E75"/>
    <mergeCell ref="J1:K1"/>
    <mergeCell ref="J5:K5"/>
    <mergeCell ref="F72:F74"/>
    <mergeCell ref="D8:D55"/>
    <mergeCell ref="E8:E29"/>
    <mergeCell ref="F8:F16"/>
    <mergeCell ref="F17:F28"/>
    <mergeCell ref="E30:E44"/>
    <mergeCell ref="F30:F44"/>
    <mergeCell ref="E46:E55"/>
    <mergeCell ref="F53:F55"/>
  </mergeCells>
  <phoneticPr fontId="1"/>
  <pageMargins left="0.51" right="0.46" top="0.59" bottom="0.3" header="0.31496062992125984" footer="0.19"/>
  <pageSetup paperSize="9" scale="65" orientation="portrait" r:id="rId1"/>
  <rowBreaks count="1" manualBreakCount="1">
    <brk id="78" min="2"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2EE02-4A2A-4AD1-9712-796BC49F1573}">
  <sheetPr>
    <tabColor rgb="FFFF0000"/>
    <pageSetUpPr fitToPage="1"/>
  </sheetPr>
  <dimension ref="A1:AI72"/>
  <sheetViews>
    <sheetView view="pageBreakPreview" zoomScale="90" zoomScaleNormal="100" zoomScaleSheetLayoutView="90" workbookViewId="0">
      <selection activeCell="R2" sqref="R2"/>
    </sheetView>
  </sheetViews>
  <sheetFormatPr defaultRowHeight="13.5"/>
  <cols>
    <col min="1" max="1" width="7" style="164" customWidth="1"/>
    <col min="2" max="2" width="9" style="164"/>
    <col min="3" max="3" width="9" style="258"/>
    <col min="4" max="7" width="9" style="164"/>
    <col min="8" max="8" width="2.625" style="164" customWidth="1"/>
    <col min="9" max="9" width="9" style="164"/>
    <col min="10" max="10" width="9" style="258"/>
    <col min="11" max="14" width="9" style="164"/>
    <col min="15" max="15" width="2.375" style="164" customWidth="1"/>
    <col min="16" max="17" width="9" style="258"/>
    <col min="18" max="21" width="9" style="164"/>
    <col min="22" max="22" width="4.125" style="164" customWidth="1"/>
    <col min="23" max="16384" width="9" style="164"/>
  </cols>
  <sheetData>
    <row r="1" spans="1:22" ht="18" customHeight="1">
      <c r="A1" s="257" t="s">
        <v>228</v>
      </c>
      <c r="B1" s="257"/>
      <c r="D1" s="259" t="s">
        <v>400</v>
      </c>
      <c r="J1" s="164"/>
    </row>
    <row r="4" spans="1:22" ht="14.25" thickBot="1">
      <c r="C4" s="260" t="s">
        <v>401</v>
      </c>
      <c r="D4" s="586" t="s">
        <v>367</v>
      </c>
      <c r="E4" s="587"/>
    </row>
    <row r="5" spans="1:22" ht="16.5">
      <c r="B5" s="588" t="s">
        <v>402</v>
      </c>
      <c r="C5" s="589"/>
      <c r="D5" s="589"/>
      <c r="E5" s="589"/>
      <c r="F5" s="589"/>
      <c r="G5" s="590"/>
      <c r="H5" s="261"/>
      <c r="I5" s="591" t="s">
        <v>403</v>
      </c>
      <c r="J5" s="592"/>
      <c r="K5" s="592"/>
      <c r="L5" s="592"/>
      <c r="M5" s="592"/>
      <c r="N5" s="593"/>
      <c r="P5" s="591" t="s">
        <v>404</v>
      </c>
      <c r="Q5" s="592"/>
      <c r="R5" s="592"/>
      <c r="S5" s="592"/>
      <c r="T5" s="592"/>
      <c r="U5" s="593"/>
      <c r="V5" s="262"/>
    </row>
    <row r="6" spans="1:22" ht="14.25" thickBot="1">
      <c r="B6" s="263" t="s">
        <v>405</v>
      </c>
      <c r="C6" s="594" t="s">
        <v>238</v>
      </c>
      <c r="D6" s="594"/>
      <c r="E6" s="264" t="s">
        <v>406</v>
      </c>
      <c r="F6" s="265" t="s">
        <v>242</v>
      </c>
      <c r="G6" s="266" t="s">
        <v>407</v>
      </c>
      <c r="H6" s="267"/>
      <c r="I6" s="263" t="s">
        <v>405</v>
      </c>
      <c r="J6" s="594" t="s">
        <v>238</v>
      </c>
      <c r="K6" s="594"/>
      <c r="L6" s="264" t="s">
        <v>406</v>
      </c>
      <c r="M6" s="265" t="s">
        <v>242</v>
      </c>
      <c r="N6" s="266" t="s">
        <v>407</v>
      </c>
      <c r="P6" s="263" t="s">
        <v>405</v>
      </c>
      <c r="Q6" s="594" t="s">
        <v>238</v>
      </c>
      <c r="R6" s="594"/>
      <c r="S6" s="264" t="s">
        <v>406</v>
      </c>
      <c r="T6" s="265" t="s">
        <v>242</v>
      </c>
      <c r="U6" s="266" t="s">
        <v>407</v>
      </c>
      <c r="V6" s="262"/>
    </row>
    <row r="7" spans="1:22" ht="14.25" thickBot="1">
      <c r="B7" s="268">
        <v>87</v>
      </c>
      <c r="C7" s="269" t="s">
        <v>408</v>
      </c>
      <c r="D7" s="269" t="s">
        <v>409</v>
      </c>
      <c r="E7" s="269" t="s">
        <v>251</v>
      </c>
      <c r="F7" s="270">
        <v>1100</v>
      </c>
      <c r="G7" s="271">
        <v>550</v>
      </c>
      <c r="H7" s="272"/>
      <c r="I7" s="273">
        <v>1</v>
      </c>
      <c r="J7" s="269" t="s">
        <v>410</v>
      </c>
      <c r="K7" s="269" t="s">
        <v>411</v>
      </c>
      <c r="L7" s="269" t="s">
        <v>251</v>
      </c>
      <c r="M7" s="274">
        <v>900</v>
      </c>
      <c r="N7" s="275">
        <v>450</v>
      </c>
      <c r="P7" s="276">
        <v>125</v>
      </c>
      <c r="Q7" s="277" t="s">
        <v>412</v>
      </c>
      <c r="R7" s="278" t="s">
        <v>413</v>
      </c>
      <c r="S7" s="279" t="s">
        <v>289</v>
      </c>
      <c r="T7" s="280">
        <v>3000</v>
      </c>
      <c r="U7" s="281">
        <v>1500</v>
      </c>
    </row>
    <row r="8" spans="1:22">
      <c r="B8" s="282">
        <v>88</v>
      </c>
      <c r="C8" s="283" t="s">
        <v>408</v>
      </c>
      <c r="D8" s="283" t="s">
        <v>409</v>
      </c>
      <c r="E8" s="284" t="s">
        <v>401</v>
      </c>
      <c r="F8" s="285">
        <v>2300</v>
      </c>
      <c r="G8" s="286">
        <v>1150</v>
      </c>
      <c r="H8" s="272"/>
      <c r="I8" s="282">
        <v>2</v>
      </c>
      <c r="J8" s="283" t="s">
        <v>410</v>
      </c>
      <c r="K8" s="283" t="s">
        <v>414</v>
      </c>
      <c r="L8" s="283" t="s">
        <v>251</v>
      </c>
      <c r="M8" s="287">
        <v>1300</v>
      </c>
      <c r="N8" s="288">
        <v>650</v>
      </c>
    </row>
    <row r="9" spans="1:22" ht="16.5">
      <c r="B9" s="289">
        <v>89</v>
      </c>
      <c r="C9" s="290" t="s">
        <v>415</v>
      </c>
      <c r="D9" s="290" t="s">
        <v>416</v>
      </c>
      <c r="E9" s="290" t="s">
        <v>251</v>
      </c>
      <c r="F9" s="291">
        <v>1000</v>
      </c>
      <c r="G9" s="292">
        <v>500</v>
      </c>
      <c r="H9" s="272"/>
      <c r="I9" s="282">
        <v>3</v>
      </c>
      <c r="J9" s="283" t="s">
        <v>410</v>
      </c>
      <c r="K9" s="283" t="s">
        <v>417</v>
      </c>
      <c r="L9" s="283" t="s">
        <v>251</v>
      </c>
      <c r="M9" s="287">
        <v>900</v>
      </c>
      <c r="N9" s="288">
        <v>450</v>
      </c>
      <c r="P9" s="293" t="s">
        <v>418</v>
      </c>
      <c r="Q9" s="294"/>
      <c r="R9" s="294"/>
      <c r="S9" s="294"/>
      <c r="T9" s="295"/>
      <c r="U9" s="295"/>
    </row>
    <row r="10" spans="1:22">
      <c r="B10" s="296">
        <v>92</v>
      </c>
      <c r="C10" s="297" t="s">
        <v>408</v>
      </c>
      <c r="D10" s="297" t="s">
        <v>419</v>
      </c>
      <c r="E10" s="297" t="s">
        <v>251</v>
      </c>
      <c r="F10" s="298">
        <v>1900</v>
      </c>
      <c r="G10" s="299">
        <v>950</v>
      </c>
      <c r="H10" s="272"/>
      <c r="I10" s="282">
        <v>7</v>
      </c>
      <c r="J10" s="283" t="s">
        <v>410</v>
      </c>
      <c r="K10" s="283" t="s">
        <v>411</v>
      </c>
      <c r="L10" s="284" t="s">
        <v>401</v>
      </c>
      <c r="M10" s="287">
        <v>3300</v>
      </c>
      <c r="N10" s="288">
        <v>1650</v>
      </c>
      <c r="P10" s="300" t="s">
        <v>420</v>
      </c>
      <c r="Q10" s="301"/>
      <c r="R10" s="302"/>
      <c r="S10" s="302"/>
      <c r="T10" s="301"/>
      <c r="U10" s="301"/>
    </row>
    <row r="11" spans="1:22">
      <c r="B11" s="282">
        <v>93</v>
      </c>
      <c r="C11" s="283" t="s">
        <v>408</v>
      </c>
      <c r="D11" s="283" t="s">
        <v>419</v>
      </c>
      <c r="E11" s="284" t="s">
        <v>401</v>
      </c>
      <c r="F11" s="285">
        <v>3500</v>
      </c>
      <c r="G11" s="286">
        <v>1750</v>
      </c>
      <c r="H11" s="272"/>
      <c r="I11" s="282">
        <v>8</v>
      </c>
      <c r="J11" s="283" t="s">
        <v>410</v>
      </c>
      <c r="K11" s="283" t="s">
        <v>414</v>
      </c>
      <c r="L11" s="284" t="s">
        <v>401</v>
      </c>
      <c r="M11" s="287">
        <v>3700</v>
      </c>
      <c r="N11" s="288">
        <v>1850</v>
      </c>
      <c r="P11" s="300" t="s">
        <v>421</v>
      </c>
      <c r="Q11" s="295"/>
      <c r="R11" s="295"/>
      <c r="S11" s="295"/>
      <c r="T11" s="295"/>
      <c r="U11" s="295"/>
    </row>
    <row r="12" spans="1:22">
      <c r="B12" s="282">
        <v>94</v>
      </c>
      <c r="C12" s="283" t="s">
        <v>422</v>
      </c>
      <c r="D12" s="283" t="s">
        <v>423</v>
      </c>
      <c r="E12" s="283" t="s">
        <v>251</v>
      </c>
      <c r="F12" s="285">
        <v>2500</v>
      </c>
      <c r="G12" s="286">
        <v>1250</v>
      </c>
      <c r="H12" s="272"/>
      <c r="I12" s="282">
        <v>22</v>
      </c>
      <c r="J12" s="283" t="s">
        <v>424</v>
      </c>
      <c r="K12" s="283" t="s">
        <v>425</v>
      </c>
      <c r="L12" s="283" t="s">
        <v>267</v>
      </c>
      <c r="M12" s="287">
        <v>2600</v>
      </c>
      <c r="N12" s="288">
        <v>1300</v>
      </c>
      <c r="P12" s="303" t="s">
        <v>405</v>
      </c>
      <c r="Q12" s="595" t="s">
        <v>238</v>
      </c>
      <c r="R12" s="595"/>
      <c r="S12" s="304" t="s">
        <v>406</v>
      </c>
      <c r="T12" s="305" t="s">
        <v>242</v>
      </c>
      <c r="U12" s="306" t="s">
        <v>407</v>
      </c>
      <c r="V12" s="295"/>
    </row>
    <row r="13" spans="1:22" ht="14.25" thickBot="1">
      <c r="B13" s="307">
        <v>95</v>
      </c>
      <c r="C13" s="308" t="s">
        <v>422</v>
      </c>
      <c r="D13" s="308" t="s">
        <v>423</v>
      </c>
      <c r="E13" s="309" t="s">
        <v>401</v>
      </c>
      <c r="F13" s="310">
        <v>4000</v>
      </c>
      <c r="G13" s="311">
        <v>2000</v>
      </c>
      <c r="H13" s="272"/>
      <c r="I13" s="282">
        <v>38</v>
      </c>
      <c r="J13" s="283" t="s">
        <v>426</v>
      </c>
      <c r="K13" s="283" t="s">
        <v>427</v>
      </c>
      <c r="L13" s="283" t="s">
        <v>267</v>
      </c>
      <c r="M13" s="287">
        <v>2400</v>
      </c>
      <c r="N13" s="288">
        <v>1200</v>
      </c>
      <c r="P13" s="312">
        <v>4</v>
      </c>
      <c r="Q13" s="312" t="s">
        <v>411</v>
      </c>
      <c r="R13" s="312" t="s">
        <v>414</v>
      </c>
      <c r="S13" s="312" t="s">
        <v>251</v>
      </c>
      <c r="T13" s="313">
        <v>200</v>
      </c>
      <c r="U13" s="313">
        <v>100</v>
      </c>
      <c r="V13" s="301"/>
    </row>
    <row r="14" spans="1:22" ht="14.25" thickBot="1">
      <c r="H14" s="272"/>
      <c r="I14" s="282">
        <v>10</v>
      </c>
      <c r="J14" s="283" t="s">
        <v>428</v>
      </c>
      <c r="K14" s="283" t="s">
        <v>425</v>
      </c>
      <c r="L14" s="283" t="s">
        <v>251</v>
      </c>
      <c r="M14" s="287">
        <v>1600</v>
      </c>
      <c r="N14" s="288">
        <v>800</v>
      </c>
      <c r="P14" s="314">
        <v>9</v>
      </c>
      <c r="Q14" s="314" t="s">
        <v>411</v>
      </c>
      <c r="R14" s="314" t="s">
        <v>414</v>
      </c>
      <c r="S14" s="315" t="s">
        <v>429</v>
      </c>
      <c r="T14" s="316">
        <v>400</v>
      </c>
      <c r="U14" s="316">
        <v>200</v>
      </c>
      <c r="V14" s="301"/>
    </row>
    <row r="15" spans="1:22" ht="16.5">
      <c r="B15" s="591" t="s">
        <v>430</v>
      </c>
      <c r="C15" s="592"/>
      <c r="D15" s="592"/>
      <c r="E15" s="592"/>
      <c r="F15" s="592"/>
      <c r="G15" s="593"/>
      <c r="H15" s="272"/>
      <c r="I15" s="282">
        <v>11</v>
      </c>
      <c r="J15" s="283" t="s">
        <v>428</v>
      </c>
      <c r="K15" s="283" t="s">
        <v>431</v>
      </c>
      <c r="L15" s="283" t="s">
        <v>251</v>
      </c>
      <c r="M15" s="287">
        <v>1600</v>
      </c>
      <c r="N15" s="288">
        <v>800</v>
      </c>
      <c r="P15" s="317">
        <v>36</v>
      </c>
      <c r="Q15" s="317" t="s">
        <v>296</v>
      </c>
      <c r="R15" s="317" t="s">
        <v>432</v>
      </c>
      <c r="S15" s="317" t="s">
        <v>251</v>
      </c>
      <c r="T15" s="318">
        <v>700</v>
      </c>
      <c r="U15" s="318">
        <v>350</v>
      </c>
      <c r="V15" s="319"/>
    </row>
    <row r="16" spans="1:22" ht="14.25" thickBot="1">
      <c r="B16" s="263" t="s">
        <v>405</v>
      </c>
      <c r="C16" s="594" t="s">
        <v>238</v>
      </c>
      <c r="D16" s="594"/>
      <c r="E16" s="264" t="s">
        <v>406</v>
      </c>
      <c r="F16" s="265" t="s">
        <v>242</v>
      </c>
      <c r="G16" s="266" t="s">
        <v>407</v>
      </c>
      <c r="H16" s="272"/>
      <c r="I16" s="282">
        <v>12</v>
      </c>
      <c r="J16" s="283" t="s">
        <v>428</v>
      </c>
      <c r="K16" s="283" t="s">
        <v>433</v>
      </c>
      <c r="L16" s="283" t="s">
        <v>251</v>
      </c>
      <c r="M16" s="287">
        <v>1600</v>
      </c>
      <c r="N16" s="288">
        <v>800</v>
      </c>
      <c r="P16" s="317">
        <v>42</v>
      </c>
      <c r="Q16" s="317" t="s">
        <v>296</v>
      </c>
      <c r="R16" s="317" t="s">
        <v>434</v>
      </c>
      <c r="S16" s="317" t="s">
        <v>289</v>
      </c>
      <c r="T16" s="318">
        <v>1000</v>
      </c>
      <c r="U16" s="318">
        <v>500</v>
      </c>
      <c r="V16" s="295"/>
    </row>
    <row r="17" spans="2:23">
      <c r="B17" s="320">
        <v>90</v>
      </c>
      <c r="C17" s="321" t="s">
        <v>409</v>
      </c>
      <c r="D17" s="321" t="s">
        <v>419</v>
      </c>
      <c r="E17" s="321" t="s">
        <v>251</v>
      </c>
      <c r="F17" s="322">
        <v>1100</v>
      </c>
      <c r="G17" s="323">
        <v>550</v>
      </c>
      <c r="H17" s="272"/>
      <c r="I17" s="282">
        <v>16</v>
      </c>
      <c r="J17" s="283" t="s">
        <v>428</v>
      </c>
      <c r="K17" s="283" t="s">
        <v>425</v>
      </c>
      <c r="L17" s="283" t="s">
        <v>267</v>
      </c>
      <c r="M17" s="287">
        <v>3000</v>
      </c>
      <c r="N17" s="288">
        <v>1500</v>
      </c>
      <c r="P17" s="317">
        <v>45</v>
      </c>
      <c r="Q17" s="317" t="s">
        <v>296</v>
      </c>
      <c r="R17" s="317" t="s">
        <v>301</v>
      </c>
      <c r="S17" s="317" t="s">
        <v>251</v>
      </c>
      <c r="T17" s="318">
        <v>700</v>
      </c>
      <c r="U17" s="318">
        <v>350</v>
      </c>
      <c r="V17" s="319"/>
    </row>
    <row r="18" spans="2:23" ht="14.25" thickBot="1">
      <c r="B18" s="320">
        <v>91</v>
      </c>
      <c r="C18" s="321" t="s">
        <v>409</v>
      </c>
      <c r="D18" s="321" t="s">
        <v>419</v>
      </c>
      <c r="E18" s="284" t="s">
        <v>401</v>
      </c>
      <c r="F18" s="322">
        <v>2300</v>
      </c>
      <c r="G18" s="323">
        <v>1150</v>
      </c>
      <c r="H18" s="272"/>
      <c r="I18" s="282">
        <v>17</v>
      </c>
      <c r="J18" s="283" t="s">
        <v>428</v>
      </c>
      <c r="K18" s="283" t="s">
        <v>431</v>
      </c>
      <c r="L18" s="283" t="s">
        <v>267</v>
      </c>
      <c r="M18" s="287">
        <v>3000</v>
      </c>
      <c r="N18" s="288">
        <v>1500</v>
      </c>
      <c r="P18" s="317">
        <v>47</v>
      </c>
      <c r="Q18" s="317" t="s">
        <v>296</v>
      </c>
      <c r="R18" s="317" t="s">
        <v>435</v>
      </c>
      <c r="S18" s="317" t="s">
        <v>289</v>
      </c>
      <c r="T18" s="318">
        <v>700</v>
      </c>
      <c r="U18" s="318">
        <v>350</v>
      </c>
      <c r="W18" s="324" t="s">
        <v>436</v>
      </c>
    </row>
    <row r="19" spans="2:23">
      <c r="B19" s="268">
        <v>79</v>
      </c>
      <c r="C19" s="325" t="s">
        <v>437</v>
      </c>
      <c r="D19" s="325" t="s">
        <v>438</v>
      </c>
      <c r="E19" s="325" t="s">
        <v>251</v>
      </c>
      <c r="F19" s="326">
        <v>100</v>
      </c>
      <c r="G19" s="327">
        <v>50</v>
      </c>
      <c r="H19" s="272"/>
      <c r="I19" s="282">
        <v>18</v>
      </c>
      <c r="J19" s="283" t="s">
        <v>428</v>
      </c>
      <c r="K19" s="283" t="s">
        <v>439</v>
      </c>
      <c r="L19" s="283" t="s">
        <v>267</v>
      </c>
      <c r="M19" s="287">
        <v>3000</v>
      </c>
      <c r="N19" s="288">
        <v>1500</v>
      </c>
      <c r="P19" s="328" t="s">
        <v>440</v>
      </c>
      <c r="Q19" s="302"/>
      <c r="R19" s="302"/>
      <c r="S19" s="302"/>
      <c r="T19" s="301"/>
      <c r="U19" s="301"/>
      <c r="V19" s="319"/>
    </row>
    <row r="20" spans="2:23">
      <c r="B20" s="329">
        <v>80</v>
      </c>
      <c r="C20" s="330" t="s">
        <v>437</v>
      </c>
      <c r="D20" s="330" t="s">
        <v>441</v>
      </c>
      <c r="E20" s="330" t="s">
        <v>251</v>
      </c>
      <c r="F20" s="331">
        <v>200</v>
      </c>
      <c r="G20" s="332">
        <v>100</v>
      </c>
      <c r="H20" s="272"/>
      <c r="I20" s="329">
        <v>61</v>
      </c>
      <c r="J20" s="330" t="s">
        <v>428</v>
      </c>
      <c r="K20" s="330" t="s">
        <v>442</v>
      </c>
      <c r="L20" s="330" t="s">
        <v>251</v>
      </c>
      <c r="M20" s="333">
        <v>1200</v>
      </c>
      <c r="N20" s="334">
        <v>600</v>
      </c>
      <c r="P20" s="317">
        <v>50</v>
      </c>
      <c r="Q20" s="317" t="s">
        <v>296</v>
      </c>
      <c r="R20" s="317" t="s">
        <v>443</v>
      </c>
      <c r="S20" s="317" t="s">
        <v>251</v>
      </c>
      <c r="T20" s="318">
        <v>500</v>
      </c>
      <c r="U20" s="318">
        <v>250</v>
      </c>
      <c r="V20" s="319"/>
    </row>
    <row r="21" spans="2:23" ht="14.25" thickBot="1">
      <c r="B21" s="329">
        <v>82</v>
      </c>
      <c r="C21" s="330" t="s">
        <v>444</v>
      </c>
      <c r="D21" s="330" t="s">
        <v>438</v>
      </c>
      <c r="E21" s="330" t="s">
        <v>251</v>
      </c>
      <c r="F21" s="331">
        <v>100</v>
      </c>
      <c r="G21" s="332">
        <v>50</v>
      </c>
      <c r="H21" s="272"/>
      <c r="I21" s="335">
        <v>60</v>
      </c>
      <c r="J21" s="336" t="s">
        <v>445</v>
      </c>
      <c r="K21" s="336" t="s">
        <v>442</v>
      </c>
      <c r="L21" s="336" t="s">
        <v>251</v>
      </c>
      <c r="M21" s="337">
        <v>800</v>
      </c>
      <c r="N21" s="338">
        <v>400</v>
      </c>
      <c r="P21" s="300" t="s">
        <v>446</v>
      </c>
      <c r="Q21" s="295"/>
      <c r="R21" s="295"/>
      <c r="S21" s="295"/>
      <c r="T21" s="295"/>
      <c r="U21" s="295"/>
      <c r="V21" s="295"/>
    </row>
    <row r="22" spans="2:23">
      <c r="B22" s="329">
        <v>83</v>
      </c>
      <c r="C22" s="330" t="s">
        <v>444</v>
      </c>
      <c r="D22" s="330" t="s">
        <v>441</v>
      </c>
      <c r="E22" s="330" t="s">
        <v>251</v>
      </c>
      <c r="F22" s="331">
        <v>200</v>
      </c>
      <c r="G22" s="332">
        <v>100</v>
      </c>
      <c r="H22" s="272"/>
      <c r="I22" s="273">
        <v>23</v>
      </c>
      <c r="J22" s="269" t="s">
        <v>408</v>
      </c>
      <c r="K22" s="269" t="s">
        <v>447</v>
      </c>
      <c r="L22" s="269" t="s">
        <v>251</v>
      </c>
      <c r="M22" s="274">
        <v>1100</v>
      </c>
      <c r="N22" s="275">
        <v>550</v>
      </c>
      <c r="P22" s="317">
        <v>34</v>
      </c>
      <c r="Q22" s="317" t="s">
        <v>296</v>
      </c>
      <c r="R22" s="317" t="s">
        <v>448</v>
      </c>
      <c r="S22" s="317" t="s">
        <v>251</v>
      </c>
      <c r="T22" s="318">
        <v>1100</v>
      </c>
      <c r="U22" s="318">
        <v>550</v>
      </c>
      <c r="V22" s="319"/>
    </row>
    <row r="23" spans="2:23">
      <c r="B23" s="329">
        <v>84</v>
      </c>
      <c r="C23" s="330" t="s">
        <v>449</v>
      </c>
      <c r="D23" s="330" t="s">
        <v>438</v>
      </c>
      <c r="E23" s="330" t="s">
        <v>251</v>
      </c>
      <c r="F23" s="331">
        <v>100</v>
      </c>
      <c r="G23" s="332">
        <v>50</v>
      </c>
      <c r="H23" s="272"/>
      <c r="I23" s="282">
        <v>24</v>
      </c>
      <c r="J23" s="283" t="s">
        <v>408</v>
      </c>
      <c r="K23" s="283" t="s">
        <v>431</v>
      </c>
      <c r="L23" s="283" t="s">
        <v>251</v>
      </c>
      <c r="M23" s="287">
        <v>900</v>
      </c>
      <c r="N23" s="288">
        <v>450</v>
      </c>
      <c r="P23" s="300" t="s">
        <v>450</v>
      </c>
      <c r="Q23" s="301"/>
      <c r="R23" s="301"/>
      <c r="S23" s="295"/>
      <c r="T23" s="295"/>
      <c r="U23" s="295"/>
      <c r="V23" s="339"/>
    </row>
    <row r="24" spans="2:23">
      <c r="B24" s="329">
        <v>85</v>
      </c>
      <c r="C24" s="330" t="s">
        <v>451</v>
      </c>
      <c r="D24" s="330" t="s">
        <v>441</v>
      </c>
      <c r="E24" s="330" t="s">
        <v>251</v>
      </c>
      <c r="F24" s="331">
        <v>200</v>
      </c>
      <c r="G24" s="332">
        <v>100</v>
      </c>
      <c r="H24" s="272"/>
      <c r="I24" s="282">
        <v>25</v>
      </c>
      <c r="J24" s="283" t="s">
        <v>408</v>
      </c>
      <c r="K24" s="283" t="s">
        <v>452</v>
      </c>
      <c r="L24" s="283" t="s">
        <v>251</v>
      </c>
      <c r="M24" s="287">
        <v>800</v>
      </c>
      <c r="N24" s="288">
        <v>450</v>
      </c>
      <c r="P24" s="317">
        <v>31</v>
      </c>
      <c r="Q24" s="317" t="s">
        <v>296</v>
      </c>
      <c r="R24" s="317" t="s">
        <v>453</v>
      </c>
      <c r="S24" s="317" t="s">
        <v>251</v>
      </c>
      <c r="T24" s="318">
        <v>1200</v>
      </c>
      <c r="U24" s="318">
        <v>600</v>
      </c>
      <c r="V24" s="319"/>
    </row>
    <row r="25" spans="2:23">
      <c r="B25" s="329">
        <v>86</v>
      </c>
      <c r="C25" s="330" t="s">
        <v>438</v>
      </c>
      <c r="D25" s="330" t="s">
        <v>441</v>
      </c>
      <c r="E25" s="330" t="s">
        <v>251</v>
      </c>
      <c r="F25" s="331">
        <v>100</v>
      </c>
      <c r="G25" s="332">
        <v>50</v>
      </c>
      <c r="H25" s="272"/>
      <c r="I25" s="329">
        <v>26</v>
      </c>
      <c r="J25" s="283" t="s">
        <v>408</v>
      </c>
      <c r="K25" s="283" t="s">
        <v>454</v>
      </c>
      <c r="L25" s="283" t="s">
        <v>251</v>
      </c>
      <c r="M25" s="287">
        <v>400</v>
      </c>
      <c r="N25" s="288">
        <v>200</v>
      </c>
      <c r="P25" s="300" t="s">
        <v>455</v>
      </c>
      <c r="Q25" s="295"/>
      <c r="R25" s="295"/>
      <c r="S25" s="295"/>
      <c r="T25" s="295"/>
      <c r="U25" s="295"/>
      <c r="V25" s="339"/>
    </row>
    <row r="26" spans="2:23" ht="14.25" thickBot="1">
      <c r="B26" s="329">
        <v>97</v>
      </c>
      <c r="C26" s="330" t="s">
        <v>456</v>
      </c>
      <c r="D26" s="330" t="s">
        <v>457</v>
      </c>
      <c r="E26" s="330" t="s">
        <v>336</v>
      </c>
      <c r="F26" s="331">
        <v>100</v>
      </c>
      <c r="G26" s="332">
        <v>50</v>
      </c>
      <c r="H26" s="272"/>
      <c r="I26" s="307">
        <v>27</v>
      </c>
      <c r="J26" s="308" t="s">
        <v>408</v>
      </c>
      <c r="K26" s="308" t="s">
        <v>411</v>
      </c>
      <c r="L26" s="308" t="s">
        <v>251</v>
      </c>
      <c r="M26" s="340">
        <v>200</v>
      </c>
      <c r="N26" s="341">
        <v>150</v>
      </c>
      <c r="P26" s="317">
        <v>35</v>
      </c>
      <c r="Q26" s="317" t="s">
        <v>454</v>
      </c>
      <c r="R26" s="317" t="s">
        <v>452</v>
      </c>
      <c r="S26" s="317" t="s">
        <v>251</v>
      </c>
      <c r="T26" s="342">
        <v>400</v>
      </c>
      <c r="U26" s="342">
        <v>200</v>
      </c>
      <c r="V26" s="319"/>
    </row>
    <row r="27" spans="2:23" ht="14.25" thickBot="1">
      <c r="B27" s="329">
        <v>98</v>
      </c>
      <c r="C27" s="330" t="s">
        <v>456</v>
      </c>
      <c r="D27" s="330" t="s">
        <v>458</v>
      </c>
      <c r="E27" s="330" t="s">
        <v>336</v>
      </c>
      <c r="F27" s="331">
        <v>100</v>
      </c>
      <c r="G27" s="332">
        <v>50</v>
      </c>
      <c r="H27" s="272"/>
      <c r="P27" s="317">
        <v>41</v>
      </c>
      <c r="Q27" s="317" t="s">
        <v>298</v>
      </c>
      <c r="R27" s="317" t="s">
        <v>434</v>
      </c>
      <c r="S27" s="317" t="s">
        <v>289</v>
      </c>
      <c r="T27" s="318">
        <v>700</v>
      </c>
      <c r="U27" s="318">
        <v>350</v>
      </c>
      <c r="V27" s="319"/>
    </row>
    <row r="28" spans="2:23" ht="16.5">
      <c r="B28" s="329">
        <v>99</v>
      </c>
      <c r="C28" s="330" t="s">
        <v>456</v>
      </c>
      <c r="D28" s="330" t="s">
        <v>459</v>
      </c>
      <c r="E28" s="330" t="s">
        <v>336</v>
      </c>
      <c r="F28" s="331">
        <v>200</v>
      </c>
      <c r="G28" s="332">
        <v>150</v>
      </c>
      <c r="H28" s="272"/>
      <c r="I28" s="591" t="s">
        <v>460</v>
      </c>
      <c r="J28" s="592"/>
      <c r="K28" s="592"/>
      <c r="L28" s="592"/>
      <c r="M28" s="592"/>
      <c r="N28" s="593"/>
      <c r="P28" s="317">
        <v>44</v>
      </c>
      <c r="Q28" s="317" t="s">
        <v>298</v>
      </c>
      <c r="R28" s="317" t="s">
        <v>301</v>
      </c>
      <c r="S28" s="317" t="s">
        <v>251</v>
      </c>
      <c r="T28" s="318">
        <v>500</v>
      </c>
      <c r="U28" s="318">
        <v>250</v>
      </c>
      <c r="V28" s="343"/>
    </row>
    <row r="29" spans="2:23" ht="14.25" thickBot="1">
      <c r="B29" s="329">
        <v>100</v>
      </c>
      <c r="C29" s="330" t="s">
        <v>456</v>
      </c>
      <c r="D29" s="330" t="s">
        <v>461</v>
      </c>
      <c r="E29" s="330" t="s">
        <v>336</v>
      </c>
      <c r="F29" s="331">
        <v>400</v>
      </c>
      <c r="G29" s="332">
        <v>200</v>
      </c>
      <c r="H29" s="272"/>
      <c r="I29" s="263" t="s">
        <v>405</v>
      </c>
      <c r="J29" s="594" t="s">
        <v>238</v>
      </c>
      <c r="K29" s="594"/>
      <c r="L29" s="264" t="s">
        <v>406</v>
      </c>
      <c r="M29" s="265" t="s">
        <v>242</v>
      </c>
      <c r="N29" s="266" t="s">
        <v>407</v>
      </c>
      <c r="P29" s="300" t="s">
        <v>462</v>
      </c>
      <c r="Q29" s="301"/>
      <c r="R29" s="301"/>
      <c r="S29" s="301"/>
      <c r="T29" s="301"/>
      <c r="U29" s="301"/>
      <c r="V29" s="319"/>
    </row>
    <row r="30" spans="2:23">
      <c r="B30" s="329">
        <v>101</v>
      </c>
      <c r="C30" s="330" t="s">
        <v>456</v>
      </c>
      <c r="D30" s="330" t="s">
        <v>463</v>
      </c>
      <c r="E30" s="330" t="s">
        <v>336</v>
      </c>
      <c r="F30" s="331">
        <v>400</v>
      </c>
      <c r="G30" s="332">
        <v>200</v>
      </c>
      <c r="H30" s="272"/>
      <c r="I30" s="344">
        <v>4</v>
      </c>
      <c r="J30" s="345" t="s">
        <v>411</v>
      </c>
      <c r="K30" s="345" t="s">
        <v>414</v>
      </c>
      <c r="L30" s="345" t="s">
        <v>251</v>
      </c>
      <c r="M30" s="346">
        <v>200</v>
      </c>
      <c r="N30" s="347">
        <v>100</v>
      </c>
      <c r="P30" s="317">
        <v>30</v>
      </c>
      <c r="Q30" s="348" t="s">
        <v>298</v>
      </c>
      <c r="R30" s="349" t="s">
        <v>453</v>
      </c>
      <c r="S30" s="317" t="s">
        <v>251</v>
      </c>
      <c r="T30" s="318">
        <v>1000</v>
      </c>
      <c r="U30" s="318">
        <v>500</v>
      </c>
      <c r="V30" s="343"/>
    </row>
    <row r="31" spans="2:23">
      <c r="B31" s="329">
        <v>102</v>
      </c>
      <c r="C31" s="330" t="s">
        <v>456</v>
      </c>
      <c r="D31" s="330" t="s">
        <v>464</v>
      </c>
      <c r="E31" s="330" t="s">
        <v>336</v>
      </c>
      <c r="F31" s="331">
        <v>400</v>
      </c>
      <c r="G31" s="332">
        <v>200</v>
      </c>
      <c r="H31" s="272"/>
      <c r="I31" s="320">
        <v>9</v>
      </c>
      <c r="J31" s="321" t="s">
        <v>411</v>
      </c>
      <c r="K31" s="321" t="s">
        <v>414</v>
      </c>
      <c r="L31" s="284" t="s">
        <v>401</v>
      </c>
      <c r="M31" s="350">
        <v>400</v>
      </c>
      <c r="N31" s="351">
        <v>200</v>
      </c>
      <c r="P31" s="300" t="s">
        <v>465</v>
      </c>
      <c r="Q31" s="301"/>
      <c r="R31" s="301"/>
      <c r="S31" s="301"/>
      <c r="T31" s="301"/>
      <c r="U31" s="301"/>
      <c r="V31" s="319"/>
    </row>
    <row r="32" spans="2:23">
      <c r="B32" s="329">
        <v>103</v>
      </c>
      <c r="C32" s="330" t="s">
        <v>466</v>
      </c>
      <c r="D32" s="330" t="s">
        <v>457</v>
      </c>
      <c r="E32" s="330" t="s">
        <v>336</v>
      </c>
      <c r="F32" s="331">
        <v>100</v>
      </c>
      <c r="G32" s="332">
        <v>50</v>
      </c>
      <c r="H32" s="352"/>
      <c r="I32" s="329">
        <v>36</v>
      </c>
      <c r="J32" s="330" t="s">
        <v>411</v>
      </c>
      <c r="K32" s="330" t="s">
        <v>452</v>
      </c>
      <c r="L32" s="330" t="s">
        <v>251</v>
      </c>
      <c r="M32" s="333">
        <v>700</v>
      </c>
      <c r="N32" s="334">
        <v>350</v>
      </c>
      <c r="P32" s="317">
        <v>33</v>
      </c>
      <c r="Q32" s="348" t="s">
        <v>298</v>
      </c>
      <c r="R32" s="349" t="s">
        <v>448</v>
      </c>
      <c r="S32" s="317" t="s">
        <v>251</v>
      </c>
      <c r="T32" s="318">
        <v>700</v>
      </c>
      <c r="U32" s="318">
        <v>350</v>
      </c>
      <c r="V32" s="343"/>
    </row>
    <row r="33" spans="2:35">
      <c r="B33" s="329">
        <v>104</v>
      </c>
      <c r="C33" s="330" t="s">
        <v>466</v>
      </c>
      <c r="D33" s="330" t="s">
        <v>458</v>
      </c>
      <c r="E33" s="330" t="s">
        <v>336</v>
      </c>
      <c r="F33" s="331">
        <v>100</v>
      </c>
      <c r="G33" s="332">
        <v>50</v>
      </c>
      <c r="H33" s="272"/>
      <c r="I33" s="329">
        <v>42</v>
      </c>
      <c r="J33" s="330" t="s">
        <v>411</v>
      </c>
      <c r="K33" s="330" t="s">
        <v>467</v>
      </c>
      <c r="L33" s="330" t="s">
        <v>289</v>
      </c>
      <c r="M33" s="333">
        <v>1000</v>
      </c>
      <c r="N33" s="334">
        <v>500</v>
      </c>
      <c r="P33" s="301"/>
      <c r="Q33" s="301"/>
      <c r="R33" s="301"/>
      <c r="S33" s="301"/>
      <c r="T33" s="301"/>
      <c r="U33" s="301"/>
      <c r="V33" s="339"/>
    </row>
    <row r="34" spans="2:35">
      <c r="B34" s="329">
        <v>105</v>
      </c>
      <c r="C34" s="330" t="s">
        <v>466</v>
      </c>
      <c r="D34" s="330" t="s">
        <v>459</v>
      </c>
      <c r="E34" s="330" t="s">
        <v>336</v>
      </c>
      <c r="F34" s="331">
        <v>100</v>
      </c>
      <c r="G34" s="332">
        <v>50</v>
      </c>
      <c r="H34" s="272"/>
      <c r="I34" s="329">
        <v>45</v>
      </c>
      <c r="J34" s="330" t="s">
        <v>411</v>
      </c>
      <c r="K34" s="330" t="s">
        <v>468</v>
      </c>
      <c r="L34" s="330" t="s">
        <v>469</v>
      </c>
      <c r="M34" s="333">
        <v>700</v>
      </c>
      <c r="N34" s="334">
        <v>350</v>
      </c>
      <c r="P34" s="300" t="s">
        <v>470</v>
      </c>
      <c r="Q34" s="301"/>
      <c r="R34" s="295"/>
      <c r="S34" s="295"/>
      <c r="T34" s="295"/>
      <c r="U34" s="295"/>
      <c r="V34" s="343"/>
    </row>
    <row r="35" spans="2:35">
      <c r="B35" s="329">
        <v>106</v>
      </c>
      <c r="C35" s="330" t="s">
        <v>466</v>
      </c>
      <c r="D35" s="330" t="s">
        <v>461</v>
      </c>
      <c r="E35" s="330" t="s">
        <v>336</v>
      </c>
      <c r="F35" s="331">
        <v>400</v>
      </c>
      <c r="G35" s="332">
        <v>200</v>
      </c>
      <c r="H35" s="272"/>
      <c r="I35" s="329">
        <v>47</v>
      </c>
      <c r="J35" s="330" t="s">
        <v>411</v>
      </c>
      <c r="K35" s="330" t="s">
        <v>471</v>
      </c>
      <c r="L35" s="330" t="s">
        <v>289</v>
      </c>
      <c r="M35" s="333">
        <v>700</v>
      </c>
      <c r="N35" s="334">
        <v>350</v>
      </c>
      <c r="P35" s="300" t="s">
        <v>472</v>
      </c>
      <c r="Q35" s="301"/>
      <c r="R35" s="301"/>
      <c r="S35" s="301"/>
      <c r="T35" s="301"/>
      <c r="U35" s="301"/>
      <c r="V35" s="319"/>
    </row>
    <row r="36" spans="2:35">
      <c r="B36" s="329">
        <v>107</v>
      </c>
      <c r="C36" s="330" t="s">
        <v>466</v>
      </c>
      <c r="D36" s="330" t="s">
        <v>463</v>
      </c>
      <c r="E36" s="330" t="s">
        <v>336</v>
      </c>
      <c r="F36" s="331">
        <v>400</v>
      </c>
      <c r="G36" s="332">
        <v>200</v>
      </c>
      <c r="H36" s="272"/>
      <c r="I36" s="329">
        <v>5</v>
      </c>
      <c r="J36" s="330" t="s">
        <v>411</v>
      </c>
      <c r="K36" s="330" t="s">
        <v>417</v>
      </c>
      <c r="L36" s="330" t="s">
        <v>251</v>
      </c>
      <c r="M36" s="333">
        <v>200</v>
      </c>
      <c r="N36" s="334">
        <v>100</v>
      </c>
      <c r="P36" s="317">
        <v>19</v>
      </c>
      <c r="Q36" s="317" t="s">
        <v>473</v>
      </c>
      <c r="R36" s="317" t="s">
        <v>448</v>
      </c>
      <c r="S36" s="317" t="s">
        <v>289</v>
      </c>
      <c r="T36" s="318">
        <v>700</v>
      </c>
      <c r="U36" s="318">
        <v>350</v>
      </c>
      <c r="V36" s="343"/>
    </row>
    <row r="37" spans="2:35">
      <c r="B37" s="329">
        <v>108</v>
      </c>
      <c r="C37" s="330" t="s">
        <v>466</v>
      </c>
      <c r="D37" s="330" t="s">
        <v>464</v>
      </c>
      <c r="E37" s="330" t="s">
        <v>336</v>
      </c>
      <c r="F37" s="331">
        <v>300</v>
      </c>
      <c r="G37" s="332">
        <v>150</v>
      </c>
      <c r="H37" s="272"/>
      <c r="I37" s="329">
        <v>37</v>
      </c>
      <c r="J37" s="330" t="s">
        <v>411</v>
      </c>
      <c r="K37" s="330" t="s">
        <v>454</v>
      </c>
      <c r="L37" s="330" t="s">
        <v>251</v>
      </c>
      <c r="M37" s="333">
        <v>200</v>
      </c>
      <c r="N37" s="334">
        <v>100</v>
      </c>
      <c r="P37" s="300" t="s">
        <v>474</v>
      </c>
      <c r="Q37" s="301"/>
      <c r="R37" s="301"/>
      <c r="S37" s="301"/>
      <c r="T37" s="301"/>
      <c r="U37" s="301"/>
      <c r="V37" s="319"/>
    </row>
    <row r="38" spans="2:35">
      <c r="B38" s="329">
        <v>111</v>
      </c>
      <c r="C38" s="330" t="s">
        <v>475</v>
      </c>
      <c r="D38" s="330" t="s">
        <v>461</v>
      </c>
      <c r="E38" s="330" t="s">
        <v>336</v>
      </c>
      <c r="F38" s="331">
        <v>200</v>
      </c>
      <c r="G38" s="332">
        <v>100</v>
      </c>
      <c r="H38" s="272"/>
      <c r="I38" s="329">
        <v>48</v>
      </c>
      <c r="J38" s="330" t="s">
        <v>411</v>
      </c>
      <c r="K38" s="330" t="s">
        <v>454</v>
      </c>
      <c r="L38" s="330" t="s">
        <v>469</v>
      </c>
      <c r="M38" s="333">
        <v>400</v>
      </c>
      <c r="N38" s="334">
        <v>200</v>
      </c>
      <c r="P38" s="317">
        <v>15</v>
      </c>
      <c r="Q38" s="317" t="s">
        <v>473</v>
      </c>
      <c r="R38" s="317" t="s">
        <v>476</v>
      </c>
      <c r="S38" s="317" t="s">
        <v>251</v>
      </c>
      <c r="T38" s="318">
        <v>900</v>
      </c>
      <c r="U38" s="318">
        <v>450</v>
      </c>
      <c r="V38" s="319"/>
    </row>
    <row r="39" spans="2:35">
      <c r="B39" s="329">
        <v>112</v>
      </c>
      <c r="C39" s="330" t="s">
        <v>475</v>
      </c>
      <c r="D39" s="330" t="s">
        <v>463</v>
      </c>
      <c r="E39" s="330" t="s">
        <v>336</v>
      </c>
      <c r="F39" s="331">
        <v>200</v>
      </c>
      <c r="G39" s="332">
        <v>100</v>
      </c>
      <c r="H39" s="272"/>
      <c r="I39" s="329">
        <v>35</v>
      </c>
      <c r="J39" s="330" t="s">
        <v>454</v>
      </c>
      <c r="K39" s="330" t="s">
        <v>452</v>
      </c>
      <c r="L39" s="330" t="s">
        <v>251</v>
      </c>
      <c r="M39" s="333">
        <v>400</v>
      </c>
      <c r="N39" s="334">
        <v>200</v>
      </c>
      <c r="P39" s="317">
        <v>20</v>
      </c>
      <c r="Q39" s="317" t="s">
        <v>473</v>
      </c>
      <c r="R39" s="317" t="s">
        <v>476</v>
      </c>
      <c r="S39" s="317" t="s">
        <v>289</v>
      </c>
      <c r="T39" s="318">
        <v>1400</v>
      </c>
      <c r="U39" s="318">
        <v>700</v>
      </c>
    </row>
    <row r="40" spans="2:35">
      <c r="B40" s="329">
        <v>113</v>
      </c>
      <c r="C40" s="330" t="s">
        <v>475</v>
      </c>
      <c r="D40" s="330" t="s">
        <v>464</v>
      </c>
      <c r="E40" s="330" t="s">
        <v>336</v>
      </c>
      <c r="F40" s="331">
        <v>200</v>
      </c>
      <c r="G40" s="332">
        <v>100</v>
      </c>
      <c r="H40" s="272"/>
      <c r="I40" s="329">
        <v>44</v>
      </c>
      <c r="J40" s="330" t="s">
        <v>454</v>
      </c>
      <c r="K40" s="330" t="s">
        <v>468</v>
      </c>
      <c r="L40" s="330" t="s">
        <v>469</v>
      </c>
      <c r="M40" s="333">
        <v>500</v>
      </c>
      <c r="N40" s="334">
        <v>250</v>
      </c>
      <c r="P40" s="165"/>
      <c r="Q40" s="165"/>
    </row>
    <row r="41" spans="2:35">
      <c r="B41" s="329">
        <v>115</v>
      </c>
      <c r="C41" s="330" t="s">
        <v>477</v>
      </c>
      <c r="D41" s="330" t="s">
        <v>461</v>
      </c>
      <c r="E41" s="330" t="s">
        <v>336</v>
      </c>
      <c r="F41" s="331">
        <v>200</v>
      </c>
      <c r="G41" s="332">
        <v>100</v>
      </c>
      <c r="H41" s="272"/>
      <c r="I41" s="329"/>
      <c r="J41" s="330"/>
      <c r="K41" s="330"/>
      <c r="L41" s="330"/>
      <c r="M41" s="333"/>
      <c r="N41" s="334"/>
      <c r="P41" s="353" t="s">
        <v>478</v>
      </c>
      <c r="Q41" s="164"/>
    </row>
    <row r="42" spans="2:35">
      <c r="B42" s="329">
        <v>116</v>
      </c>
      <c r="C42" s="330" t="s">
        <v>477</v>
      </c>
      <c r="D42" s="330" t="s">
        <v>463</v>
      </c>
      <c r="E42" s="330" t="s">
        <v>336</v>
      </c>
      <c r="F42" s="331">
        <v>100</v>
      </c>
      <c r="G42" s="332">
        <v>50</v>
      </c>
      <c r="H42" s="272"/>
      <c r="I42" s="329">
        <v>34</v>
      </c>
      <c r="J42" s="330" t="s">
        <v>411</v>
      </c>
      <c r="K42" s="330" t="s">
        <v>431</v>
      </c>
      <c r="L42" s="330" t="s">
        <v>251</v>
      </c>
      <c r="M42" s="333">
        <v>1100</v>
      </c>
      <c r="N42" s="334">
        <v>550</v>
      </c>
      <c r="P42" s="354">
        <v>90</v>
      </c>
      <c r="Q42" s="355" t="s">
        <v>409</v>
      </c>
      <c r="R42" s="355" t="s">
        <v>419</v>
      </c>
      <c r="S42" s="356" t="s">
        <v>251</v>
      </c>
      <c r="T42" s="357">
        <v>1100</v>
      </c>
      <c r="U42" s="357">
        <v>1100</v>
      </c>
    </row>
    <row r="43" spans="2:35">
      <c r="B43" s="329">
        <v>117</v>
      </c>
      <c r="C43" s="330" t="s">
        <v>477</v>
      </c>
      <c r="D43" s="330" t="s">
        <v>464</v>
      </c>
      <c r="E43" s="330" t="s">
        <v>336</v>
      </c>
      <c r="F43" s="331">
        <v>200</v>
      </c>
      <c r="G43" s="332">
        <v>100</v>
      </c>
      <c r="H43" s="272"/>
      <c r="I43" s="329">
        <v>33</v>
      </c>
      <c r="J43" s="330" t="s">
        <v>454</v>
      </c>
      <c r="K43" s="330" t="s">
        <v>431</v>
      </c>
      <c r="L43" s="330" t="s">
        <v>251</v>
      </c>
      <c r="M43" s="333">
        <v>700</v>
      </c>
      <c r="N43" s="334">
        <v>350</v>
      </c>
      <c r="P43" s="358">
        <v>91</v>
      </c>
      <c r="Q43" s="359" t="s">
        <v>409</v>
      </c>
      <c r="R43" s="359" t="s">
        <v>419</v>
      </c>
      <c r="S43" s="360" t="s">
        <v>401</v>
      </c>
      <c r="T43" s="361">
        <v>2300</v>
      </c>
      <c r="U43" s="361">
        <v>2300</v>
      </c>
    </row>
    <row r="44" spans="2:35">
      <c r="B44" s="329">
        <v>118</v>
      </c>
      <c r="C44" s="330" t="s">
        <v>479</v>
      </c>
      <c r="D44" s="330" t="s">
        <v>461</v>
      </c>
      <c r="E44" s="330" t="s">
        <v>336</v>
      </c>
      <c r="F44" s="331">
        <v>100</v>
      </c>
      <c r="G44" s="332">
        <v>50</v>
      </c>
      <c r="H44" s="272"/>
      <c r="I44" s="329">
        <v>32</v>
      </c>
      <c r="J44" s="330" t="s">
        <v>452</v>
      </c>
      <c r="K44" s="330" t="s">
        <v>431</v>
      </c>
      <c r="L44" s="330" t="s">
        <v>251</v>
      </c>
      <c r="M44" s="333">
        <v>300</v>
      </c>
      <c r="N44" s="334">
        <v>150</v>
      </c>
    </row>
    <row r="45" spans="2:35">
      <c r="B45" s="329">
        <v>119</v>
      </c>
      <c r="C45" s="330" t="s">
        <v>479</v>
      </c>
      <c r="D45" s="330" t="s">
        <v>463</v>
      </c>
      <c r="E45" s="330" t="s">
        <v>336</v>
      </c>
      <c r="F45" s="331">
        <v>100</v>
      </c>
      <c r="G45" s="332">
        <v>50</v>
      </c>
      <c r="H45" s="272"/>
      <c r="I45" s="329">
        <v>14</v>
      </c>
      <c r="J45" s="330" t="s">
        <v>425</v>
      </c>
      <c r="K45" s="330" t="s">
        <v>431</v>
      </c>
      <c r="L45" s="330" t="s">
        <v>251</v>
      </c>
      <c r="M45" s="333">
        <v>500</v>
      </c>
      <c r="N45" s="334">
        <v>250</v>
      </c>
    </row>
    <row r="46" spans="2:35">
      <c r="B46" s="329">
        <v>120</v>
      </c>
      <c r="C46" s="330" t="s">
        <v>479</v>
      </c>
      <c r="D46" s="330" t="s">
        <v>464</v>
      </c>
      <c r="E46" s="330" t="s">
        <v>336</v>
      </c>
      <c r="F46" s="331">
        <v>100</v>
      </c>
      <c r="G46" s="332">
        <v>50</v>
      </c>
      <c r="H46" s="272"/>
      <c r="I46" s="329">
        <v>19</v>
      </c>
      <c r="J46" s="330" t="s">
        <v>425</v>
      </c>
      <c r="K46" s="330" t="s">
        <v>431</v>
      </c>
      <c r="L46" s="330" t="s">
        <v>267</v>
      </c>
      <c r="M46" s="333">
        <v>700</v>
      </c>
      <c r="N46" s="334">
        <v>350</v>
      </c>
    </row>
    <row r="47" spans="2:35">
      <c r="B47" s="329">
        <v>122</v>
      </c>
      <c r="C47" s="330" t="s">
        <v>480</v>
      </c>
      <c r="D47" s="330" t="s">
        <v>464</v>
      </c>
      <c r="E47" s="330" t="s">
        <v>336</v>
      </c>
      <c r="F47" s="331">
        <v>300</v>
      </c>
      <c r="G47" s="332">
        <v>150</v>
      </c>
      <c r="H47" s="272"/>
      <c r="I47" s="329">
        <v>31</v>
      </c>
      <c r="J47" s="330" t="s">
        <v>411</v>
      </c>
      <c r="K47" s="330" t="s">
        <v>447</v>
      </c>
      <c r="L47" s="330" t="s">
        <v>251</v>
      </c>
      <c r="M47" s="333">
        <v>1200</v>
      </c>
      <c r="N47" s="334">
        <v>600</v>
      </c>
    </row>
    <row r="48" spans="2:35" ht="14.25" thickBot="1">
      <c r="B48" s="335">
        <v>123</v>
      </c>
      <c r="C48" s="336" t="s">
        <v>481</v>
      </c>
      <c r="D48" s="336" t="s">
        <v>464</v>
      </c>
      <c r="E48" s="336" t="s">
        <v>336</v>
      </c>
      <c r="F48" s="362">
        <v>300</v>
      </c>
      <c r="G48" s="363">
        <v>150</v>
      </c>
      <c r="H48" s="272"/>
      <c r="I48" s="329">
        <v>30</v>
      </c>
      <c r="J48" s="330" t="s">
        <v>454</v>
      </c>
      <c r="K48" s="330" t="s">
        <v>447</v>
      </c>
      <c r="L48" s="330" t="s">
        <v>251</v>
      </c>
      <c r="M48" s="333">
        <v>1000</v>
      </c>
      <c r="N48" s="334">
        <v>500</v>
      </c>
      <c r="AD48" s="165"/>
      <c r="AE48" s="165"/>
      <c r="AI48" s="319"/>
    </row>
    <row r="49" spans="2:35">
      <c r="B49" s="364"/>
      <c r="C49" s="364"/>
      <c r="D49" s="364"/>
      <c r="E49" s="364"/>
      <c r="F49" s="365"/>
      <c r="G49" s="365"/>
      <c r="H49" s="272"/>
      <c r="I49" s="329">
        <v>15</v>
      </c>
      <c r="J49" s="330" t="s">
        <v>425</v>
      </c>
      <c r="K49" s="330" t="s">
        <v>439</v>
      </c>
      <c r="L49" s="330" t="s">
        <v>251</v>
      </c>
      <c r="M49" s="333">
        <v>900</v>
      </c>
      <c r="N49" s="334">
        <v>450</v>
      </c>
      <c r="AD49" s="165"/>
      <c r="AE49" s="165"/>
      <c r="AI49" s="319"/>
    </row>
    <row r="50" spans="2:35">
      <c r="B50" s="364"/>
      <c r="C50" s="364"/>
      <c r="D50" s="364"/>
      <c r="E50" s="364"/>
      <c r="F50" s="365"/>
      <c r="G50" s="365"/>
      <c r="H50" s="272"/>
      <c r="I50" s="329">
        <v>20</v>
      </c>
      <c r="J50" s="330" t="s">
        <v>425</v>
      </c>
      <c r="K50" s="330" t="s">
        <v>439</v>
      </c>
      <c r="L50" s="330" t="s">
        <v>267</v>
      </c>
      <c r="M50" s="333">
        <v>1400</v>
      </c>
      <c r="N50" s="334">
        <v>700</v>
      </c>
      <c r="O50" s="165"/>
      <c r="AD50" s="165"/>
      <c r="AE50" s="165"/>
      <c r="AI50" s="319"/>
    </row>
    <row r="51" spans="2:35">
      <c r="B51" s="364"/>
      <c r="C51" s="364"/>
      <c r="D51" s="364"/>
      <c r="E51" s="364"/>
      <c r="F51" s="365"/>
      <c r="G51" s="365"/>
      <c r="H51" s="272"/>
      <c r="I51" s="329">
        <v>29</v>
      </c>
      <c r="J51" s="330" t="s">
        <v>452</v>
      </c>
      <c r="K51" s="330" t="s">
        <v>447</v>
      </c>
      <c r="L51" s="330" t="s">
        <v>251</v>
      </c>
      <c r="M51" s="333">
        <v>300</v>
      </c>
      <c r="N51" s="334">
        <v>150</v>
      </c>
      <c r="O51" s="165"/>
      <c r="AD51" s="165"/>
      <c r="AE51" s="165"/>
    </row>
    <row r="52" spans="2:35">
      <c r="B52" s="364"/>
      <c r="C52" s="364"/>
      <c r="D52" s="364"/>
      <c r="E52" s="364"/>
      <c r="F52" s="365"/>
      <c r="G52" s="365"/>
      <c r="H52" s="272"/>
      <c r="I52" s="329">
        <v>21</v>
      </c>
      <c r="J52" s="330" t="s">
        <v>431</v>
      </c>
      <c r="K52" s="330" t="s">
        <v>439</v>
      </c>
      <c r="L52" s="330" t="s">
        <v>267</v>
      </c>
      <c r="M52" s="333">
        <v>300</v>
      </c>
      <c r="N52" s="334">
        <v>150</v>
      </c>
      <c r="O52" s="165"/>
      <c r="AD52" s="165"/>
      <c r="AE52" s="165"/>
    </row>
    <row r="53" spans="2:35">
      <c r="B53" s="364"/>
      <c r="C53" s="364"/>
      <c r="D53" s="364"/>
      <c r="E53" s="364"/>
      <c r="F53" s="365"/>
      <c r="G53" s="365"/>
      <c r="H53" s="272"/>
      <c r="I53" s="329">
        <v>13</v>
      </c>
      <c r="J53" s="330" t="s">
        <v>431</v>
      </c>
      <c r="K53" s="330" t="s">
        <v>439</v>
      </c>
      <c r="L53" s="330" t="s">
        <v>251</v>
      </c>
      <c r="M53" s="333">
        <v>300</v>
      </c>
      <c r="N53" s="334">
        <v>150</v>
      </c>
      <c r="O53" s="165"/>
      <c r="AD53" s="165"/>
      <c r="AE53" s="165"/>
    </row>
    <row r="54" spans="2:35">
      <c r="B54" s="364"/>
      <c r="C54" s="364"/>
      <c r="D54" s="364"/>
      <c r="E54" s="364"/>
      <c r="F54" s="365"/>
      <c r="G54" s="365"/>
      <c r="H54" s="272"/>
      <c r="I54" s="329">
        <v>28</v>
      </c>
      <c r="J54" s="330" t="s">
        <v>431</v>
      </c>
      <c r="K54" s="330" t="s">
        <v>447</v>
      </c>
      <c r="L54" s="330" t="s">
        <v>251</v>
      </c>
      <c r="M54" s="333">
        <v>200</v>
      </c>
      <c r="N54" s="334">
        <v>100</v>
      </c>
      <c r="O54" s="165"/>
      <c r="AD54" s="165"/>
      <c r="AE54" s="165"/>
    </row>
    <row r="55" spans="2:35">
      <c r="B55" s="364"/>
      <c r="C55" s="364"/>
      <c r="D55" s="364"/>
      <c r="E55" s="364"/>
      <c r="F55" s="365"/>
      <c r="G55" s="365"/>
      <c r="H55" s="272"/>
      <c r="I55" s="329">
        <v>41</v>
      </c>
      <c r="J55" s="330" t="s">
        <v>454</v>
      </c>
      <c r="K55" s="330" t="s">
        <v>467</v>
      </c>
      <c r="L55" s="330" t="s">
        <v>289</v>
      </c>
      <c r="M55" s="333">
        <v>700</v>
      </c>
      <c r="N55" s="334">
        <v>350</v>
      </c>
      <c r="O55" s="165"/>
      <c r="AD55" s="165"/>
      <c r="AE55" s="165"/>
    </row>
    <row r="56" spans="2:35">
      <c r="B56" s="364"/>
      <c r="C56" s="364"/>
      <c r="D56" s="364"/>
      <c r="E56" s="364"/>
      <c r="F56" s="365"/>
      <c r="G56" s="365"/>
      <c r="H56" s="272"/>
      <c r="I56" s="329">
        <v>40</v>
      </c>
      <c r="J56" s="330" t="s">
        <v>467</v>
      </c>
      <c r="K56" s="330" t="s">
        <v>471</v>
      </c>
      <c r="L56" s="330" t="s">
        <v>289</v>
      </c>
      <c r="M56" s="333">
        <v>400</v>
      </c>
      <c r="N56" s="334">
        <v>200</v>
      </c>
      <c r="O56" s="165"/>
      <c r="AD56" s="165"/>
      <c r="AE56" s="165"/>
    </row>
    <row r="57" spans="2:35">
      <c r="B57" s="364"/>
      <c r="C57" s="364"/>
      <c r="D57" s="364"/>
      <c r="E57" s="364"/>
      <c r="F57" s="365"/>
      <c r="G57" s="365"/>
      <c r="H57" s="365"/>
      <c r="I57" s="329">
        <v>43</v>
      </c>
      <c r="J57" s="330" t="s">
        <v>468</v>
      </c>
      <c r="K57" s="330" t="s">
        <v>471</v>
      </c>
      <c r="L57" s="330" t="s">
        <v>289</v>
      </c>
      <c r="M57" s="333">
        <v>400</v>
      </c>
      <c r="N57" s="334">
        <v>200</v>
      </c>
      <c r="O57" s="165"/>
      <c r="AD57" s="165"/>
      <c r="AE57" s="165"/>
    </row>
    <row r="58" spans="2:35">
      <c r="B58" s="364"/>
      <c r="C58" s="364"/>
      <c r="D58" s="364"/>
      <c r="E58" s="364"/>
      <c r="F58" s="365"/>
      <c r="G58" s="365"/>
      <c r="H58" s="365"/>
      <c r="I58" s="329">
        <v>46</v>
      </c>
      <c r="J58" s="330" t="s">
        <v>454</v>
      </c>
      <c r="K58" s="330" t="s">
        <v>471</v>
      </c>
      <c r="L58" s="330" t="s">
        <v>289</v>
      </c>
      <c r="M58" s="333">
        <v>400</v>
      </c>
      <c r="N58" s="334">
        <v>200</v>
      </c>
      <c r="O58" s="165"/>
      <c r="AD58" s="165"/>
      <c r="AE58" s="165"/>
    </row>
    <row r="59" spans="2:35">
      <c r="B59" s="364"/>
      <c r="C59" s="364"/>
      <c r="D59" s="364"/>
      <c r="E59" s="364"/>
      <c r="F59" s="365"/>
      <c r="G59" s="365"/>
      <c r="H59" s="365"/>
      <c r="I59" s="329"/>
      <c r="J59" s="330"/>
      <c r="K59" s="330"/>
      <c r="L59" s="330"/>
      <c r="M59" s="333"/>
      <c r="N59" s="334"/>
      <c r="O59" s="165"/>
      <c r="AD59" s="165"/>
      <c r="AE59" s="165"/>
    </row>
    <row r="60" spans="2:35">
      <c r="B60" s="364"/>
      <c r="C60" s="364"/>
      <c r="D60" s="364"/>
      <c r="E60" s="364"/>
      <c r="F60" s="365"/>
      <c r="G60" s="365"/>
      <c r="H60" s="165"/>
      <c r="I60" s="329">
        <v>49</v>
      </c>
      <c r="J60" s="330" t="s">
        <v>482</v>
      </c>
      <c r="K60" s="330" t="s">
        <v>483</v>
      </c>
      <c r="L60" s="330" t="s">
        <v>469</v>
      </c>
      <c r="M60" s="333">
        <v>200</v>
      </c>
      <c r="N60" s="334">
        <v>100</v>
      </c>
      <c r="O60" s="165"/>
      <c r="AD60" s="165"/>
      <c r="AE60" s="165"/>
    </row>
    <row r="61" spans="2:35">
      <c r="B61" s="167"/>
      <c r="C61" s="167"/>
      <c r="D61" s="167"/>
      <c r="E61" s="167"/>
      <c r="F61" s="165"/>
      <c r="G61" s="165"/>
      <c r="H61" s="165"/>
      <c r="I61" s="329">
        <v>50</v>
      </c>
      <c r="J61" s="330" t="s">
        <v>411</v>
      </c>
      <c r="K61" s="330" t="s">
        <v>483</v>
      </c>
      <c r="L61" s="330" t="s">
        <v>469</v>
      </c>
      <c r="M61" s="333">
        <v>500</v>
      </c>
      <c r="N61" s="334">
        <v>250</v>
      </c>
      <c r="O61" s="165"/>
      <c r="AD61" s="165"/>
      <c r="AE61" s="165"/>
    </row>
    <row r="62" spans="2:35">
      <c r="B62" s="167"/>
      <c r="C62" s="167"/>
      <c r="D62" s="167"/>
      <c r="E62" s="167"/>
      <c r="F62" s="165"/>
      <c r="G62" s="165"/>
      <c r="H62" s="272"/>
      <c r="I62" s="329">
        <v>51</v>
      </c>
      <c r="J62" s="330" t="s">
        <v>411</v>
      </c>
      <c r="K62" s="330" t="s">
        <v>484</v>
      </c>
      <c r="L62" s="330" t="s">
        <v>469</v>
      </c>
      <c r="M62" s="333">
        <v>400</v>
      </c>
      <c r="N62" s="334">
        <v>200</v>
      </c>
      <c r="O62" s="165"/>
      <c r="AD62" s="165"/>
      <c r="AE62" s="165"/>
    </row>
    <row r="63" spans="2:35">
      <c r="B63" s="364"/>
      <c r="C63" s="364"/>
      <c r="D63" s="364"/>
      <c r="E63" s="364"/>
      <c r="F63" s="365"/>
      <c r="G63" s="365"/>
      <c r="H63" s="272"/>
      <c r="I63" s="329">
        <v>52</v>
      </c>
      <c r="J63" s="330" t="s">
        <v>411</v>
      </c>
      <c r="K63" s="330" t="s">
        <v>485</v>
      </c>
      <c r="L63" s="330" t="s">
        <v>289</v>
      </c>
      <c r="M63" s="333">
        <v>400</v>
      </c>
      <c r="N63" s="334">
        <v>200</v>
      </c>
      <c r="O63" s="165"/>
      <c r="AD63" s="165"/>
      <c r="AE63" s="165"/>
    </row>
    <row r="64" spans="2:35">
      <c r="B64" s="364"/>
      <c r="C64" s="364"/>
      <c r="D64" s="364"/>
      <c r="E64" s="364"/>
      <c r="F64" s="365"/>
      <c r="G64" s="365"/>
      <c r="H64" s="272"/>
      <c r="I64" s="329">
        <v>54</v>
      </c>
      <c r="J64" s="330" t="s">
        <v>411</v>
      </c>
      <c r="K64" s="330" t="s">
        <v>486</v>
      </c>
      <c r="L64" s="330" t="s">
        <v>251</v>
      </c>
      <c r="M64" s="333">
        <v>400</v>
      </c>
      <c r="N64" s="334">
        <v>200</v>
      </c>
      <c r="O64" s="165"/>
      <c r="AD64" s="165"/>
      <c r="AE64" s="165"/>
    </row>
    <row r="65" spans="2:31">
      <c r="B65" s="364"/>
      <c r="C65" s="364"/>
      <c r="D65" s="364"/>
      <c r="E65" s="364"/>
      <c r="F65" s="365"/>
      <c r="G65" s="365"/>
      <c r="H65" s="272"/>
      <c r="I65" s="329">
        <v>55</v>
      </c>
      <c r="J65" s="330" t="s">
        <v>411</v>
      </c>
      <c r="K65" s="330" t="s">
        <v>487</v>
      </c>
      <c r="L65" s="330" t="s">
        <v>251</v>
      </c>
      <c r="M65" s="333">
        <v>400</v>
      </c>
      <c r="N65" s="334">
        <v>200</v>
      </c>
      <c r="O65" s="165"/>
      <c r="AD65" s="165"/>
      <c r="AE65" s="165"/>
    </row>
    <row r="66" spans="2:31">
      <c r="B66" s="364"/>
      <c r="C66" s="364"/>
      <c r="D66" s="364"/>
      <c r="E66" s="364"/>
      <c r="F66" s="365"/>
      <c r="G66" s="365"/>
      <c r="H66" s="272"/>
      <c r="I66" s="329">
        <v>56</v>
      </c>
      <c r="J66" s="330" t="s">
        <v>487</v>
      </c>
      <c r="K66" s="330" t="s">
        <v>486</v>
      </c>
      <c r="L66" s="330" t="s">
        <v>251</v>
      </c>
      <c r="M66" s="333">
        <v>100</v>
      </c>
      <c r="N66" s="334">
        <v>50</v>
      </c>
      <c r="O66" s="165"/>
      <c r="AD66" s="165"/>
      <c r="AE66" s="165"/>
    </row>
    <row r="67" spans="2:31">
      <c r="B67" s="364"/>
      <c r="C67" s="364"/>
      <c r="D67" s="364"/>
      <c r="E67" s="364"/>
      <c r="F67" s="365"/>
      <c r="G67" s="365"/>
      <c r="H67" s="272"/>
      <c r="I67" s="366">
        <v>57</v>
      </c>
      <c r="J67" s="367" t="s">
        <v>488</v>
      </c>
      <c r="K67" s="367" t="s">
        <v>489</v>
      </c>
      <c r="L67" s="367" t="s">
        <v>251</v>
      </c>
      <c r="M67" s="368">
        <v>200</v>
      </c>
      <c r="N67" s="369">
        <v>100</v>
      </c>
      <c r="O67" s="165"/>
      <c r="W67" s="262"/>
      <c r="AD67" s="165"/>
      <c r="AE67" s="165"/>
    </row>
    <row r="68" spans="2:31">
      <c r="B68" s="364"/>
      <c r="C68" s="364"/>
      <c r="D68" s="364"/>
      <c r="E68" s="364"/>
      <c r="F68" s="365"/>
      <c r="G68" s="365"/>
      <c r="I68" s="366">
        <v>59</v>
      </c>
      <c r="J68" s="367" t="s">
        <v>442</v>
      </c>
      <c r="K68" s="367" t="s">
        <v>490</v>
      </c>
      <c r="L68" s="367" t="s">
        <v>251</v>
      </c>
      <c r="M68" s="368">
        <v>300</v>
      </c>
      <c r="N68" s="369">
        <v>200</v>
      </c>
    </row>
    <row r="69" spans="2:31">
      <c r="I69" s="329">
        <v>71</v>
      </c>
      <c r="J69" s="330" t="s">
        <v>491</v>
      </c>
      <c r="K69" s="330" t="s">
        <v>492</v>
      </c>
      <c r="L69" s="330" t="s">
        <v>336</v>
      </c>
      <c r="M69" s="333">
        <v>200</v>
      </c>
      <c r="N69" s="334">
        <v>100</v>
      </c>
    </row>
    <row r="70" spans="2:31">
      <c r="I70" s="329">
        <v>72</v>
      </c>
      <c r="J70" s="330" t="s">
        <v>491</v>
      </c>
      <c r="K70" s="330" t="s">
        <v>493</v>
      </c>
      <c r="L70" s="330" t="s">
        <v>336</v>
      </c>
      <c r="M70" s="333">
        <v>100</v>
      </c>
      <c r="N70" s="334">
        <v>50</v>
      </c>
    </row>
    <row r="71" spans="2:31">
      <c r="I71" s="329">
        <v>75</v>
      </c>
      <c r="J71" s="330" t="s">
        <v>494</v>
      </c>
      <c r="K71" s="330" t="s">
        <v>495</v>
      </c>
      <c r="L71" s="330" t="s">
        <v>336</v>
      </c>
      <c r="M71" s="333">
        <v>100</v>
      </c>
      <c r="N71" s="334">
        <v>50</v>
      </c>
    </row>
    <row r="72" spans="2:31" ht="14.25" thickBot="1">
      <c r="I72" s="335">
        <v>76</v>
      </c>
      <c r="J72" s="336" t="s">
        <v>496</v>
      </c>
      <c r="K72" s="336" t="s">
        <v>495</v>
      </c>
      <c r="L72" s="336" t="s">
        <v>336</v>
      </c>
      <c r="M72" s="337">
        <v>100</v>
      </c>
      <c r="N72" s="338">
        <v>50</v>
      </c>
    </row>
  </sheetData>
  <sheetProtection algorithmName="SHA-512" hashValue="evOZa4tUsFWN5073wL9JmNMr5MNeXW8CNfK/BSrmGejg31AVSk+HIFZx4wK1J9iqdXjzXmU7e0kD/YyemyAJtA==" saltValue="Lct8W6Iopk7WgwOqljE/ig==" spinCount="100000" sheet="1" objects="1" scenarios="1"/>
  <mergeCells count="12">
    <mergeCell ref="Q12:R12"/>
    <mergeCell ref="B15:G15"/>
    <mergeCell ref="C16:D16"/>
    <mergeCell ref="I28:N28"/>
    <mergeCell ref="J29:K29"/>
    <mergeCell ref="D4:E4"/>
    <mergeCell ref="B5:G5"/>
    <mergeCell ref="I5:N5"/>
    <mergeCell ref="P5:U5"/>
    <mergeCell ref="C6:D6"/>
    <mergeCell ref="J6:K6"/>
    <mergeCell ref="Q6:R6"/>
  </mergeCells>
  <phoneticPr fontId="1"/>
  <pageMargins left="0.36" right="0.25" top="0.75" bottom="0.75" header="0.3" footer="0.3"/>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F7ACA-9439-4929-8E00-5B9F8B40EAAE}">
  <sheetPr>
    <tabColor theme="4" tint="-0.249977111117893"/>
  </sheetPr>
  <dimension ref="A1:EZ166"/>
  <sheetViews>
    <sheetView zoomScale="80" zoomScaleNormal="80" zoomScaleSheetLayoutView="80" zoomScalePageLayoutView="80" workbookViewId="0">
      <selection activeCell="C85" sqref="C85:D87"/>
    </sheetView>
  </sheetViews>
  <sheetFormatPr defaultColWidth="5" defaultRowHeight="16.5" customHeight="1" outlineLevelCol="1"/>
  <cols>
    <col min="1" max="1" width="1.375" style="294" customWidth="1"/>
    <col min="2" max="17" width="4.875" style="294" customWidth="1"/>
    <col min="18" max="18" width="4.875" style="375" customWidth="1"/>
    <col min="19" max="21" width="4.875" style="376" customWidth="1"/>
    <col min="22" max="24" width="4.875" style="294" customWidth="1"/>
    <col min="25" max="26" width="4.875" style="376" customWidth="1"/>
    <col min="27" max="29" width="4.875" style="294" customWidth="1"/>
    <col min="30" max="30" width="4.875" style="376" customWidth="1"/>
    <col min="31" max="33" width="4.875" style="294" customWidth="1"/>
    <col min="34" max="34" width="4.875" style="376" customWidth="1"/>
    <col min="35" max="37" width="4.875" style="294" customWidth="1"/>
    <col min="38" max="38" width="4.875" style="376" customWidth="1"/>
    <col min="39" max="41" width="4.875" style="294" customWidth="1"/>
    <col min="42" max="42" width="4.875" style="376" customWidth="1"/>
    <col min="43" max="52" width="4.875" style="294" customWidth="1"/>
    <col min="53" max="53" width="4.875" style="165" customWidth="1"/>
    <col min="54" max="54" width="7.75" style="165" customWidth="1"/>
    <col min="55" max="55" width="7.75" style="165" bestFit="1" customWidth="1"/>
    <col min="56" max="56" width="8.875" style="165" bestFit="1" customWidth="1"/>
    <col min="57" max="57" width="8.375" style="165" bestFit="1" customWidth="1"/>
    <col min="58" max="58" width="8.375" style="165" customWidth="1"/>
    <col min="59" max="59" width="3.625" style="165" customWidth="1"/>
    <col min="60" max="60" width="6.25" style="165" bestFit="1" customWidth="1"/>
    <col min="61" max="62" width="7.75" style="165" bestFit="1" customWidth="1"/>
    <col min="63" max="63" width="8.875" style="165" bestFit="1" customWidth="1"/>
    <col min="64" max="64" width="8.375" style="165" bestFit="1" customWidth="1"/>
    <col min="65" max="65" width="8.375" style="165" customWidth="1"/>
    <col min="66" max="66" width="4" style="165" customWidth="1"/>
    <col min="67" max="67" width="6.25" style="165" bestFit="1" customWidth="1"/>
    <col min="68" max="72" width="7.875" style="165" customWidth="1"/>
    <col min="73" max="79" width="5" style="165"/>
    <col min="80" max="82" width="10" style="165" customWidth="1"/>
    <col min="83" max="85" width="10" style="380" hidden="1" customWidth="1" outlineLevel="1"/>
    <col min="86" max="95" width="10" style="381" hidden="1" customWidth="1" outlineLevel="1"/>
    <col min="96" max="96" width="11.75" style="381" hidden="1" customWidth="1" outlineLevel="1"/>
    <col min="97" max="97" width="10" style="381" hidden="1" customWidth="1" outlineLevel="1"/>
    <col min="98" max="99" width="10" style="372" hidden="1" customWidth="1" outlineLevel="1"/>
    <col min="100" max="101" width="11" style="372" hidden="1" customWidth="1" outlineLevel="1"/>
    <col min="102" max="104" width="11" style="373" hidden="1" customWidth="1" outlineLevel="1"/>
    <col min="105" max="105" width="11" style="381" hidden="1" customWidth="1" outlineLevel="1"/>
    <col min="106" max="106" width="11" style="373" hidden="1" customWidth="1" outlineLevel="1"/>
    <col min="107" max="107" width="10" style="381" hidden="1" customWidth="1" outlineLevel="1"/>
    <col min="108" max="108" width="11" style="381" hidden="1" customWidth="1" outlineLevel="1"/>
    <col min="109" max="113" width="10" style="165" hidden="1" customWidth="1" outlineLevel="1"/>
    <col min="114" max="114" width="32.75" style="165" hidden="1" customWidth="1" outlineLevel="1"/>
    <col min="115" max="115" width="9.625" style="165" hidden="1" customWidth="1" outlineLevel="1"/>
    <col min="116" max="116" width="7.75" style="167" hidden="1" customWidth="1" outlineLevel="1"/>
    <col min="117" max="117" width="11.5" style="374" hidden="1" customWidth="1" outlineLevel="1"/>
    <col min="118" max="118" width="9.25" style="167" hidden="1" customWidth="1" outlineLevel="1"/>
    <col min="119" max="119" width="15.75" style="167" hidden="1" customWidth="1" outlineLevel="1"/>
    <col min="120" max="120" width="15.5" style="167" hidden="1" customWidth="1" outlineLevel="1"/>
    <col min="121" max="121" width="12" style="212" hidden="1" customWidth="1" outlineLevel="1"/>
    <col min="122" max="122" width="9.25" style="167" hidden="1" customWidth="1" outlineLevel="1"/>
    <col min="123" max="123" width="14.375" style="167" hidden="1" customWidth="1" outlineLevel="1"/>
    <col min="124" max="124" width="10.875" style="167" hidden="1" customWidth="1" outlineLevel="1"/>
    <col min="125" max="125" width="13.75" style="294" hidden="1" customWidth="1" outlineLevel="1"/>
    <col min="126" max="126" width="11.5" style="294" hidden="1" customWidth="1" outlineLevel="1"/>
    <col min="127" max="127" width="11.5" style="262" hidden="1" customWidth="1" outlineLevel="1"/>
    <col min="128" max="129" width="5" style="294" hidden="1" customWidth="1" outlineLevel="1"/>
    <col min="130" max="130" width="6.375" style="165" hidden="1" customWidth="1" outlineLevel="1"/>
    <col min="131" max="131" width="15.375" style="165" hidden="1" customWidth="1" outlineLevel="1"/>
    <col min="132" max="132" width="14.375" style="165" hidden="1" customWidth="1" outlineLevel="1"/>
    <col min="133" max="133" width="8.375" style="294" hidden="1" customWidth="1" outlineLevel="1"/>
    <col min="134" max="134" width="5" style="294" collapsed="1"/>
    <col min="135" max="16384" width="5" style="294"/>
  </cols>
  <sheetData>
    <row r="1" spans="1:156" s="262" customFormat="1" ht="16.5" customHeight="1">
      <c r="N1" s="515"/>
      <c r="AZ1" s="295"/>
      <c r="CB1" s="294"/>
      <c r="CC1" s="294"/>
      <c r="CD1" s="294"/>
      <c r="CE1" s="371"/>
      <c r="CF1" s="371"/>
      <c r="CG1" s="371"/>
      <c r="CH1" s="372"/>
      <c r="CI1" s="372"/>
      <c r="CJ1" s="372"/>
      <c r="CK1" s="372"/>
      <c r="CL1" s="372"/>
      <c r="CM1" s="372"/>
      <c r="CN1" s="372"/>
      <c r="CO1" s="372"/>
      <c r="CP1" s="372"/>
      <c r="CQ1" s="372"/>
      <c r="CR1" s="372"/>
      <c r="CS1" s="372"/>
      <c r="CT1" s="372"/>
      <c r="CU1" s="372"/>
      <c r="CV1" s="372"/>
      <c r="CW1" s="372"/>
      <c r="CX1" s="373"/>
      <c r="CY1" s="373"/>
      <c r="CZ1" s="373"/>
      <c r="DA1" s="372"/>
      <c r="DB1" s="373"/>
      <c r="DC1" s="372"/>
      <c r="DD1" s="372"/>
      <c r="DE1" s="165"/>
      <c r="DF1" s="165"/>
      <c r="DG1" s="165"/>
      <c r="DH1" s="165"/>
      <c r="DI1" s="165"/>
      <c r="DJ1" s="165"/>
      <c r="DK1" s="165"/>
      <c r="DL1" s="167"/>
      <c r="DM1" s="374"/>
      <c r="DN1" s="167"/>
      <c r="DO1" s="167"/>
      <c r="DP1" s="167"/>
      <c r="DQ1" s="212"/>
      <c r="DR1" s="167"/>
      <c r="DS1" s="167"/>
      <c r="DT1" s="167"/>
      <c r="DU1" s="294"/>
      <c r="DV1" s="294"/>
      <c r="DW1" s="370"/>
      <c r="DX1" s="294"/>
      <c r="DY1" s="294"/>
      <c r="DZ1" s="294"/>
      <c r="EA1" s="294"/>
      <c r="EB1" s="294"/>
      <c r="EC1" s="294"/>
      <c r="ED1" s="294"/>
      <c r="EE1" s="294"/>
      <c r="EF1" s="294"/>
      <c r="EG1" s="294"/>
      <c r="EH1" s="294"/>
      <c r="EI1" s="294"/>
      <c r="EJ1" s="294"/>
      <c r="EK1" s="294"/>
      <c r="EL1" s="294"/>
      <c r="EM1" s="294"/>
      <c r="EN1" s="294"/>
      <c r="EO1" s="294"/>
      <c r="EP1" s="294"/>
      <c r="EQ1" s="294"/>
      <c r="ER1" s="294"/>
      <c r="ES1" s="294"/>
      <c r="ET1" s="294"/>
      <c r="EU1" s="294"/>
      <c r="EV1" s="294"/>
      <c r="EW1" s="294"/>
      <c r="EX1" s="294"/>
      <c r="EY1" s="294"/>
      <c r="EZ1" s="294"/>
    </row>
    <row r="2" spans="1:156" ht="16.5" customHeight="1" thickBot="1">
      <c r="C2" s="596" t="s">
        <v>595</v>
      </c>
      <c r="D2" s="596"/>
      <c r="E2" s="596"/>
      <c r="F2" s="596"/>
      <c r="G2" s="596"/>
      <c r="H2" s="596"/>
      <c r="I2" s="596"/>
      <c r="J2" s="596"/>
      <c r="K2" s="596" t="s">
        <v>596</v>
      </c>
      <c r="L2" s="596"/>
      <c r="M2" s="596"/>
      <c r="N2" s="596"/>
      <c r="AZ2" s="295"/>
      <c r="CB2" s="294"/>
      <c r="CC2" s="294"/>
      <c r="CD2" s="294"/>
      <c r="CE2" s="371"/>
      <c r="CF2" s="371"/>
      <c r="CG2" s="371"/>
      <c r="CH2" s="372"/>
      <c r="CI2" s="372"/>
      <c r="CJ2" s="372"/>
      <c r="CK2" s="372"/>
      <c r="CL2" s="372"/>
      <c r="CM2" s="372"/>
      <c r="CN2" s="372"/>
      <c r="CO2" s="372"/>
      <c r="CP2" s="372"/>
      <c r="CQ2" s="372"/>
      <c r="CR2" s="372"/>
      <c r="CS2" s="372"/>
      <c r="DA2" s="372"/>
      <c r="DC2" s="372"/>
      <c r="DD2" s="372"/>
      <c r="DW2" s="370"/>
      <c r="DZ2" s="294"/>
      <c r="EA2" s="294"/>
      <c r="EB2" s="294"/>
    </row>
    <row r="3" spans="1:156" ht="16.5" customHeight="1" thickBot="1">
      <c r="C3" s="597"/>
      <c r="D3" s="597"/>
      <c r="E3" s="597"/>
      <c r="F3" s="597"/>
      <c r="G3" s="597"/>
      <c r="H3" s="597"/>
      <c r="I3" s="597"/>
      <c r="J3" s="597"/>
      <c r="K3" s="596"/>
      <c r="L3" s="596"/>
      <c r="M3" s="596"/>
      <c r="N3" s="596"/>
      <c r="U3" s="294"/>
      <c r="AR3" s="377" t="s">
        <v>497</v>
      </c>
      <c r="AS3" s="598">
        <v>1</v>
      </c>
      <c r="AT3" s="599"/>
      <c r="AU3" s="378"/>
      <c r="AV3" s="377" t="s">
        <v>498</v>
      </c>
      <c r="AW3" s="598"/>
      <c r="AX3" s="599"/>
      <c r="AY3" s="371"/>
      <c r="AZ3" s="295"/>
      <c r="CB3" s="294"/>
      <c r="CC3" s="294"/>
      <c r="CD3" s="294"/>
      <c r="CE3" s="371"/>
      <c r="CF3" s="371"/>
      <c r="CG3" s="371"/>
      <c r="CH3" s="372"/>
      <c r="CI3" s="372"/>
      <c r="CJ3" s="372"/>
      <c r="CK3" s="372"/>
      <c r="CL3" s="372"/>
      <c r="CM3" s="372"/>
      <c r="CN3" s="372"/>
      <c r="CO3" s="372"/>
      <c r="CP3" s="372"/>
      <c r="CQ3" s="372"/>
      <c r="CR3" s="372"/>
      <c r="CS3" s="372"/>
      <c r="DA3" s="372"/>
      <c r="DC3" s="372"/>
      <c r="DD3" s="372"/>
      <c r="DW3" s="370"/>
      <c r="DZ3" s="294"/>
      <c r="EA3" s="294"/>
      <c r="EB3" s="294"/>
    </row>
    <row r="4" spans="1:156" ht="16.5" customHeight="1" thickBot="1">
      <c r="A4" s="295"/>
      <c r="B4" s="295"/>
      <c r="C4" s="602" t="s">
        <v>499</v>
      </c>
      <c r="D4" s="603"/>
      <c r="E4" s="606"/>
      <c r="F4" s="607"/>
      <c r="G4" s="607"/>
      <c r="H4" s="607"/>
      <c r="I4" s="607"/>
      <c r="J4" s="607"/>
      <c r="K4" s="607"/>
      <c r="L4" s="608"/>
      <c r="M4" s="516"/>
      <c r="N4" s="602" t="s">
        <v>500</v>
      </c>
      <c r="O4" s="612"/>
      <c r="P4" s="614" t="s">
        <v>571</v>
      </c>
      <c r="Q4" s="615"/>
      <c r="R4" s="618"/>
      <c r="S4" s="619"/>
      <c r="T4" s="379"/>
      <c r="V4" s="622" t="s">
        <v>502</v>
      </c>
      <c r="W4" s="623"/>
      <c r="X4" s="653"/>
      <c r="Y4" s="654"/>
      <c r="Z4" s="654"/>
      <c r="AA4" s="654"/>
      <c r="AB4" s="654"/>
      <c r="AC4" s="654"/>
      <c r="AD4" s="654"/>
      <c r="AE4" s="655"/>
      <c r="AF4" s="659" t="s">
        <v>503</v>
      </c>
      <c r="AG4" s="660"/>
      <c r="AH4" s="653"/>
      <c r="AI4" s="654"/>
      <c r="AJ4" s="654"/>
      <c r="AK4" s="654"/>
      <c r="AL4" s="654"/>
      <c r="AM4" s="654"/>
      <c r="AN4" s="654"/>
      <c r="AO4" s="655"/>
      <c r="AS4" s="600"/>
      <c r="AT4" s="601"/>
      <c r="AU4" s="378"/>
      <c r="AV4" s="377"/>
      <c r="AW4" s="600"/>
      <c r="AX4" s="601"/>
      <c r="CB4" s="294"/>
      <c r="CC4" s="294"/>
      <c r="CD4" s="294"/>
      <c r="CN4" s="663" t="s">
        <v>504</v>
      </c>
      <c r="CO4" s="664"/>
      <c r="CP4" s="669" t="s">
        <v>505</v>
      </c>
      <c r="CQ4" s="670"/>
      <c r="CR4" s="673" t="s">
        <v>506</v>
      </c>
      <c r="CT4" s="382"/>
      <c r="CU4" s="383"/>
      <c r="CV4" s="384" t="s">
        <v>235</v>
      </c>
      <c r="CW4" s="385"/>
      <c r="CX4" s="386"/>
      <c r="CY4" s="387"/>
      <c r="CZ4" s="388"/>
      <c r="DA4" s="388" t="s">
        <v>234</v>
      </c>
      <c r="DC4" s="626" t="s">
        <v>507</v>
      </c>
      <c r="DD4" s="627"/>
      <c r="DE4" s="630" t="s">
        <v>508</v>
      </c>
      <c r="DF4" s="633" t="s">
        <v>509</v>
      </c>
      <c r="DG4" s="633" t="s">
        <v>509</v>
      </c>
      <c r="DH4" s="380"/>
      <c r="DZ4" s="294"/>
      <c r="EA4" s="294"/>
      <c r="EB4" s="294"/>
    </row>
    <row r="5" spans="1:156" ht="16.5" customHeight="1" thickBot="1">
      <c r="A5" s="295"/>
      <c r="B5" s="295"/>
      <c r="C5" s="604"/>
      <c r="D5" s="605"/>
      <c r="E5" s="609"/>
      <c r="F5" s="610"/>
      <c r="G5" s="610"/>
      <c r="H5" s="610"/>
      <c r="I5" s="610"/>
      <c r="J5" s="610"/>
      <c r="K5" s="610"/>
      <c r="L5" s="611"/>
      <c r="M5" s="517"/>
      <c r="N5" s="604"/>
      <c r="O5" s="613"/>
      <c r="P5" s="616"/>
      <c r="Q5" s="617"/>
      <c r="R5" s="620"/>
      <c r="S5" s="621"/>
      <c r="T5" s="389" t="s">
        <v>510</v>
      </c>
      <c r="V5" s="624"/>
      <c r="W5" s="625"/>
      <c r="X5" s="656"/>
      <c r="Y5" s="657"/>
      <c r="Z5" s="657"/>
      <c r="AA5" s="657"/>
      <c r="AB5" s="657"/>
      <c r="AC5" s="657"/>
      <c r="AD5" s="657"/>
      <c r="AE5" s="658"/>
      <c r="AF5" s="661"/>
      <c r="AG5" s="662"/>
      <c r="AH5" s="656"/>
      <c r="AI5" s="657"/>
      <c r="AJ5" s="657"/>
      <c r="AK5" s="657"/>
      <c r="AL5" s="657"/>
      <c r="AM5" s="657"/>
      <c r="AN5" s="657"/>
      <c r="AO5" s="658"/>
      <c r="CB5" s="294"/>
      <c r="CC5" s="390"/>
      <c r="CD5" s="294"/>
      <c r="CN5" s="665"/>
      <c r="CO5" s="666"/>
      <c r="CP5" s="671"/>
      <c r="CQ5" s="672"/>
      <c r="CR5" s="674"/>
      <c r="CT5" s="392" t="s">
        <v>234</v>
      </c>
      <c r="CU5" s="393"/>
      <c r="CV5" s="394"/>
      <c r="CW5" s="395"/>
      <c r="CX5" s="396" t="s">
        <v>511</v>
      </c>
      <c r="CY5" s="397" t="s">
        <v>512</v>
      </c>
      <c r="CZ5" s="398"/>
      <c r="DA5" s="398"/>
      <c r="DC5" s="628"/>
      <c r="DD5" s="629"/>
      <c r="DE5" s="631"/>
      <c r="DF5" s="631"/>
      <c r="DG5" s="631"/>
      <c r="DH5" s="380"/>
      <c r="DZ5" s="294"/>
      <c r="EA5" s="294"/>
      <c r="EB5" s="294"/>
    </row>
    <row r="6" spans="1:156" ht="16.5" customHeight="1">
      <c r="B6" s="634" t="s">
        <v>597</v>
      </c>
      <c r="C6" s="636" t="s">
        <v>513</v>
      </c>
      <c r="D6" s="637"/>
      <c r="E6" s="638" t="s">
        <v>514</v>
      </c>
      <c r="F6" s="639"/>
      <c r="G6" s="639"/>
      <c r="H6" s="639"/>
      <c r="I6" s="639"/>
      <c r="J6" s="639"/>
      <c r="K6" s="639"/>
      <c r="L6" s="640"/>
      <c r="M6" s="644" t="s">
        <v>515</v>
      </c>
      <c r="N6" s="645"/>
      <c r="O6" s="645"/>
      <c r="P6" s="645"/>
      <c r="Q6" s="646" t="s">
        <v>516</v>
      </c>
      <c r="R6" s="647"/>
      <c r="S6" s="518" t="s">
        <v>517</v>
      </c>
      <c r="T6" s="648" t="s">
        <v>598</v>
      </c>
      <c r="U6" s="649"/>
      <c r="V6" s="637"/>
      <c r="W6" s="648" t="s">
        <v>238</v>
      </c>
      <c r="X6" s="649"/>
      <c r="Y6" s="637"/>
      <c r="Z6" s="648" t="s">
        <v>238</v>
      </c>
      <c r="AA6" s="649"/>
      <c r="AB6" s="637"/>
      <c r="AC6" s="648" t="s">
        <v>238</v>
      </c>
      <c r="AD6" s="649"/>
      <c r="AE6" s="637"/>
      <c r="AF6" s="649" t="s">
        <v>598</v>
      </c>
      <c r="AG6" s="649"/>
      <c r="AH6" s="649"/>
      <c r="AI6" s="648" t="s">
        <v>518</v>
      </c>
      <c r="AJ6" s="649"/>
      <c r="AK6" s="637"/>
      <c r="AL6" s="649" t="s">
        <v>519</v>
      </c>
      <c r="AM6" s="649"/>
      <c r="AN6" s="693" t="s">
        <v>520</v>
      </c>
      <c r="AO6" s="694"/>
      <c r="AP6" s="695"/>
      <c r="AQ6" s="694" t="s">
        <v>521</v>
      </c>
      <c r="AR6" s="695"/>
      <c r="AS6" s="696" t="s">
        <v>522</v>
      </c>
      <c r="AT6" s="696"/>
      <c r="AU6" s="694"/>
      <c r="AV6" s="697" t="s">
        <v>599</v>
      </c>
      <c r="AW6" s="696"/>
      <c r="AX6" s="698"/>
      <c r="CB6" s="294"/>
      <c r="CC6" s="390"/>
      <c r="CD6" s="294"/>
      <c r="CN6" s="665"/>
      <c r="CO6" s="666"/>
      <c r="CP6" s="677" t="s">
        <v>242</v>
      </c>
      <c r="CQ6" s="679" t="s">
        <v>407</v>
      </c>
      <c r="CR6" s="391" t="s">
        <v>92</v>
      </c>
      <c r="CS6" s="399"/>
      <c r="CT6" s="392"/>
      <c r="CU6" s="393"/>
      <c r="CV6" s="394"/>
      <c r="CW6" s="395"/>
      <c r="CX6" s="400" t="s">
        <v>524</v>
      </c>
      <c r="CY6" s="401" t="s">
        <v>524</v>
      </c>
      <c r="CZ6" s="391" t="s">
        <v>92</v>
      </c>
      <c r="DA6" s="398" t="s">
        <v>525</v>
      </c>
      <c r="DC6" s="402"/>
      <c r="DD6" s="394"/>
      <c r="DE6" s="631"/>
      <c r="DF6" s="631"/>
      <c r="DG6" s="631"/>
      <c r="DH6" s="380"/>
      <c r="DI6" s="403"/>
      <c r="DJ6" s="404" t="s">
        <v>526</v>
      </c>
      <c r="DK6" s="404" t="s">
        <v>527</v>
      </c>
      <c r="DL6" s="404" t="s">
        <v>528</v>
      </c>
      <c r="DM6" s="404" t="s">
        <v>529</v>
      </c>
      <c r="DN6" s="404" t="s">
        <v>235</v>
      </c>
      <c r="DO6" s="404" t="s">
        <v>239</v>
      </c>
      <c r="DP6" s="404" t="s">
        <v>530</v>
      </c>
      <c r="DQ6" s="404" t="s">
        <v>531</v>
      </c>
      <c r="DR6" s="404" t="s">
        <v>533</v>
      </c>
      <c r="DS6" s="404" t="s">
        <v>239</v>
      </c>
      <c r="DT6" s="404" t="s">
        <v>534</v>
      </c>
      <c r="DU6" s="404" t="s">
        <v>535</v>
      </c>
      <c r="DV6" s="404" t="s">
        <v>536</v>
      </c>
      <c r="DW6" s="404" t="s">
        <v>531</v>
      </c>
      <c r="DZ6" s="294"/>
      <c r="EA6" s="294"/>
      <c r="EB6" s="294"/>
    </row>
    <row r="7" spans="1:156" ht="16.5" customHeight="1" thickBot="1">
      <c r="B7" s="635"/>
      <c r="C7" s="519" t="s">
        <v>537</v>
      </c>
      <c r="D7" s="520" t="s">
        <v>236</v>
      </c>
      <c r="E7" s="641"/>
      <c r="F7" s="642"/>
      <c r="G7" s="642"/>
      <c r="H7" s="642"/>
      <c r="I7" s="642"/>
      <c r="J7" s="642"/>
      <c r="K7" s="642"/>
      <c r="L7" s="643"/>
      <c r="M7" s="681" t="s">
        <v>538</v>
      </c>
      <c r="N7" s="682"/>
      <c r="O7" s="405" t="s">
        <v>539</v>
      </c>
      <c r="P7" s="521" t="s">
        <v>540</v>
      </c>
      <c r="Q7" s="406" t="s">
        <v>541</v>
      </c>
      <c r="R7" s="407" t="s">
        <v>542</v>
      </c>
      <c r="S7" s="522" t="s">
        <v>543</v>
      </c>
      <c r="T7" s="650"/>
      <c r="U7" s="651"/>
      <c r="V7" s="652"/>
      <c r="W7" s="650"/>
      <c r="X7" s="651"/>
      <c r="Y7" s="652"/>
      <c r="Z7" s="650"/>
      <c r="AA7" s="651"/>
      <c r="AB7" s="652"/>
      <c r="AC7" s="650"/>
      <c r="AD7" s="651"/>
      <c r="AE7" s="652"/>
      <c r="AF7" s="651"/>
      <c r="AG7" s="651"/>
      <c r="AH7" s="651"/>
      <c r="AI7" s="650" t="s">
        <v>544</v>
      </c>
      <c r="AJ7" s="651"/>
      <c r="AK7" s="652"/>
      <c r="AL7" s="651"/>
      <c r="AM7" s="651"/>
      <c r="AN7" s="650"/>
      <c r="AO7" s="651"/>
      <c r="AP7" s="652"/>
      <c r="AQ7" s="651" t="s">
        <v>545</v>
      </c>
      <c r="AR7" s="652"/>
      <c r="AS7" s="651"/>
      <c r="AT7" s="651"/>
      <c r="AU7" s="651"/>
      <c r="AV7" s="650"/>
      <c r="AW7" s="651"/>
      <c r="AX7" s="699"/>
      <c r="CB7" s="294"/>
      <c r="CC7" s="390"/>
      <c r="CD7" s="294"/>
      <c r="CF7" s="294"/>
      <c r="CL7" s="376"/>
      <c r="CN7" s="667"/>
      <c r="CO7" s="668"/>
      <c r="CP7" s="678"/>
      <c r="CQ7" s="680"/>
      <c r="CR7" s="408" t="s">
        <v>546</v>
      </c>
      <c r="CS7" s="399"/>
      <c r="CT7" s="409"/>
      <c r="CU7" s="410"/>
      <c r="CV7" s="411" t="s">
        <v>242</v>
      </c>
      <c r="CW7" s="412" t="s">
        <v>407</v>
      </c>
      <c r="CX7" s="413"/>
      <c r="CY7" s="414"/>
      <c r="CZ7" s="408"/>
      <c r="DA7" s="415" t="s">
        <v>546</v>
      </c>
      <c r="DB7" s="399"/>
      <c r="DC7" s="416"/>
      <c r="DD7" s="411" t="s">
        <v>547</v>
      </c>
      <c r="DE7" s="632"/>
      <c r="DF7" s="632"/>
      <c r="DG7" s="632"/>
      <c r="DH7" s="380"/>
      <c r="DI7" s="417"/>
      <c r="DJ7" s="418"/>
      <c r="DK7" s="418"/>
      <c r="DL7" s="418"/>
      <c r="DM7" s="418"/>
      <c r="DN7" s="419"/>
      <c r="DO7" s="419"/>
      <c r="DP7" s="419"/>
      <c r="DQ7" s="419" t="s">
        <v>548</v>
      </c>
      <c r="DR7" s="418"/>
      <c r="DS7" s="418"/>
      <c r="DT7" s="418"/>
      <c r="DU7" s="418"/>
      <c r="DV7" s="418"/>
      <c r="DW7" s="419" t="s">
        <v>407</v>
      </c>
      <c r="DZ7" s="294"/>
      <c r="EA7" s="294"/>
      <c r="EB7" s="294"/>
    </row>
    <row r="8" spans="1:156" ht="16.5" customHeight="1" thickTop="1" thickBot="1">
      <c r="B8" s="683">
        <v>1</v>
      </c>
      <c r="C8" s="685"/>
      <c r="D8" s="687"/>
      <c r="E8" s="689" t="s">
        <v>549</v>
      </c>
      <c r="F8" s="690"/>
      <c r="G8" s="691"/>
      <c r="H8" s="691"/>
      <c r="I8" s="691"/>
      <c r="J8" s="691"/>
      <c r="K8" s="691"/>
      <c r="L8" s="692"/>
      <c r="M8" s="768" t="s">
        <v>550</v>
      </c>
      <c r="N8" s="769"/>
      <c r="O8" s="420"/>
      <c r="P8" s="421"/>
      <c r="Q8" s="523"/>
      <c r="R8" s="524"/>
      <c r="S8" s="770" t="s">
        <v>551</v>
      </c>
      <c r="T8" s="422"/>
      <c r="U8" s="675" t="str">
        <f>IF(T8="","",VLOOKUP(T8,$DN:$DQ,3,FALSE))</f>
        <v/>
      </c>
      <c r="V8" s="676"/>
      <c r="W8" s="422"/>
      <c r="X8" s="675" t="str">
        <f>IF(W8="","",VLOOKUP(W8,$DN:$DQ,3,FALSE))</f>
        <v/>
      </c>
      <c r="Y8" s="676"/>
      <c r="Z8" s="422"/>
      <c r="AA8" s="675" t="str">
        <f>IF(Z8="","",VLOOKUP(Z8,$DN:$DQ,3,FALSE))</f>
        <v/>
      </c>
      <c r="AB8" s="676"/>
      <c r="AC8" s="422"/>
      <c r="AD8" s="675" t="str">
        <f>IF(AC8="","",VLOOKUP(AC8,$DN:$DQ,3,FALSE))</f>
        <v/>
      </c>
      <c r="AE8" s="676"/>
      <c r="AF8" s="422"/>
      <c r="AG8" s="675" t="str">
        <f>IF(AF8="","",VLOOKUP(AF8,$DN:$DQ,3,FALSE))</f>
        <v/>
      </c>
      <c r="AH8" s="738"/>
      <c r="AI8" s="739" t="s">
        <v>243</v>
      </c>
      <c r="AJ8" s="741">
        <f>DA8+CR8</f>
        <v>0</v>
      </c>
      <c r="AK8" s="742"/>
      <c r="AL8" s="745"/>
      <c r="AM8" s="746"/>
      <c r="AN8" s="749">
        <f>(AJ8*AL8)</f>
        <v>0</v>
      </c>
      <c r="AO8" s="749"/>
      <c r="AP8" s="750"/>
      <c r="AQ8" s="753">
        <f>SUM(P8:P13)*AL12</f>
        <v>0</v>
      </c>
      <c r="AR8" s="754"/>
      <c r="AS8" s="715"/>
      <c r="AT8" s="716"/>
      <c r="AU8" s="716"/>
      <c r="AV8" s="717"/>
      <c r="AW8" s="718"/>
      <c r="AX8" s="719"/>
      <c r="CB8" s="294"/>
      <c r="CC8" s="390"/>
      <c r="CD8" s="294"/>
      <c r="CE8" s="294"/>
      <c r="CF8" s="294"/>
      <c r="CH8" s="423" t="s">
        <v>552</v>
      </c>
      <c r="CN8" s="424">
        <v>1</v>
      </c>
      <c r="CO8" s="425" t="s">
        <v>553</v>
      </c>
      <c r="CP8" s="426">
        <f>SUMIF(CH10:CL10,"対馬市",CH11:CL11)*'実績　算出シート　 (6コース) '!AL8</f>
        <v>0</v>
      </c>
      <c r="CQ8" s="427">
        <f>SUMIF(CH10:CL10,"対馬市",CH12:CL12)*'実績　算出シート　 (6コース) '!AL10</f>
        <v>0</v>
      </c>
      <c r="CR8" s="428">
        <f>SUM('実績　算出シート　 (6コース) '!T13:AH13)</f>
        <v>0</v>
      </c>
      <c r="CS8" s="373"/>
      <c r="CT8" s="429" t="s">
        <v>508</v>
      </c>
      <c r="CU8" s="430" t="s">
        <v>553</v>
      </c>
      <c r="CV8" s="431" t="str">
        <f>IF('実績　算出シート　 (6コース) '!O8="","0",DA8/CT9)</f>
        <v>0</v>
      </c>
      <c r="CW8" s="432" t="str">
        <f>IF('実績　算出シート　 (6コース) '!O8="","0",DA9/CT9)</f>
        <v>0</v>
      </c>
      <c r="CX8" s="433">
        <f>CV8*'実績　算出シート　 (6コース) '!AL8</f>
        <v>0</v>
      </c>
      <c r="CY8" s="434">
        <f>CW8*'実績　算出シート　 (6コース) '!AL10</f>
        <v>0</v>
      </c>
      <c r="CZ8" s="435">
        <f t="shared" ref="CZ8:CZ43" si="0">CX8+CY8</f>
        <v>0</v>
      </c>
      <c r="DA8" s="428">
        <f>SUM('実績　算出シート　 (6コース) '!T10:AH10)</f>
        <v>0</v>
      </c>
      <c r="DC8" s="436" t="s">
        <v>553</v>
      </c>
      <c r="DD8" s="431" t="str">
        <f>IF(('実績　算出シート　 (6コース) '!P8)="","0",('実績　算出シート　 (6コース) '!AL8+'実績　算出シート　 (6コース) '!AL10)*'実績　算出シート　 (6コース) '!P8*1000)</f>
        <v>0</v>
      </c>
      <c r="DE8" s="431">
        <f>COUNTA('実績　算出シート　 (6コース) '!O8)*('実績　算出シート　 (6コース) '!AL8+'実績　算出シート　 (6コース) '!AL10)</f>
        <v>0</v>
      </c>
      <c r="DF8" s="431">
        <f>COUNTA('実績　算出シート　 (6コース) '!Q8)*('実績　算出シート　 (6コース) '!AL8+'実績　算出シート　 (6コース) '!AL10)</f>
        <v>0</v>
      </c>
      <c r="DG8" s="431">
        <f>COUNTA('実績　算出シート　 (6コース) '!R8)*('実績　算出シート　 (6コース) '!AL8+'実績　算出シート　 (6コース) '!AL10)</f>
        <v>0</v>
      </c>
      <c r="DH8" s="380"/>
      <c r="DI8" s="294"/>
      <c r="DJ8" s="294"/>
      <c r="DK8" s="390"/>
      <c r="DL8" s="374"/>
      <c r="DM8" s="294"/>
      <c r="DN8" s="390"/>
      <c r="DO8" s="390"/>
      <c r="DP8" s="390"/>
      <c r="DQ8" s="437"/>
      <c r="DR8" s="390"/>
      <c r="DS8" s="390"/>
      <c r="DT8" s="390"/>
      <c r="DU8" s="390"/>
      <c r="DV8" s="390"/>
      <c r="DZ8" s="294"/>
      <c r="EA8" s="294"/>
      <c r="EB8" s="294"/>
    </row>
    <row r="9" spans="1:156" ht="16.5" customHeight="1">
      <c r="B9" s="684"/>
      <c r="C9" s="686"/>
      <c r="D9" s="688"/>
      <c r="E9" s="726"/>
      <c r="F9" s="727"/>
      <c r="G9" s="727"/>
      <c r="H9" s="727"/>
      <c r="I9" s="727"/>
      <c r="J9" s="727"/>
      <c r="K9" s="727"/>
      <c r="L9" s="728"/>
      <c r="M9" s="704" t="s">
        <v>554</v>
      </c>
      <c r="N9" s="705"/>
      <c r="O9" s="438"/>
      <c r="P9" s="439"/>
      <c r="Q9" s="525"/>
      <c r="R9" s="526"/>
      <c r="S9" s="771"/>
      <c r="T9" s="729" t="str">
        <f>IF(T8="","",VLOOKUP(T8,$DN:$DQ,2,FALSE))</f>
        <v/>
      </c>
      <c r="U9" s="730"/>
      <c r="V9" s="731"/>
      <c r="W9" s="729" t="str">
        <f>IF(W8="","",VLOOKUP(W8,$DN:$DQ,2,FALSE))</f>
        <v/>
      </c>
      <c r="X9" s="730"/>
      <c r="Y9" s="731"/>
      <c r="Z9" s="729" t="str">
        <f>IF(Z8="","",VLOOKUP(Z8,$DN:$DQ,2,FALSE))</f>
        <v/>
      </c>
      <c r="AA9" s="730"/>
      <c r="AB9" s="731"/>
      <c r="AC9" s="729" t="str">
        <f>IF(AC8="","",VLOOKUP(AC8,$DN:$DQ,2,FALSE))</f>
        <v/>
      </c>
      <c r="AD9" s="730"/>
      <c r="AE9" s="731"/>
      <c r="AF9" s="729" t="str">
        <f>IF(AF8="","",VLOOKUP(AF8,$DN:$DQ,2,FALSE))</f>
        <v/>
      </c>
      <c r="AG9" s="730"/>
      <c r="AH9" s="731"/>
      <c r="AI9" s="740"/>
      <c r="AJ9" s="743"/>
      <c r="AK9" s="744"/>
      <c r="AL9" s="747"/>
      <c r="AM9" s="748"/>
      <c r="AN9" s="751"/>
      <c r="AO9" s="751"/>
      <c r="AP9" s="752"/>
      <c r="AQ9" s="755"/>
      <c r="AR9" s="756"/>
      <c r="AS9" s="732"/>
      <c r="AT9" s="733"/>
      <c r="AU9" s="733"/>
      <c r="AV9" s="720"/>
      <c r="AW9" s="721"/>
      <c r="AX9" s="722"/>
      <c r="CB9" s="294"/>
      <c r="CC9" s="390"/>
      <c r="CD9" s="294"/>
      <c r="CE9" s="294"/>
      <c r="CF9" s="294"/>
      <c r="CN9" s="440"/>
      <c r="CO9" s="441" t="s">
        <v>555</v>
      </c>
      <c r="CP9" s="442">
        <f>SUMIF(CH10:CL10,"壱岐市",CH11:CL11)*'実績　算出シート　 (6コース) '!AL8</f>
        <v>0</v>
      </c>
      <c r="CQ9" s="443">
        <f>SUMIF(CH10:CL10,"壱岐市",CH12:CL12)*'実績　算出シート　 (6コース) '!AL10</f>
        <v>0</v>
      </c>
      <c r="CR9" s="444">
        <f>CR8</f>
        <v>0</v>
      </c>
      <c r="CS9" s="445"/>
      <c r="CT9" s="700">
        <f>COUNTA('実績　算出シート　 (6コース) '!O8:O13)</f>
        <v>0</v>
      </c>
      <c r="CU9" s="446" t="s">
        <v>555</v>
      </c>
      <c r="CV9" s="447" t="str">
        <f>IF('実績　算出シート　 (6コース) '!O9="","0",DA8/CT9)</f>
        <v>0</v>
      </c>
      <c r="CW9" s="448" t="str">
        <f>IF('実績　算出シート　 (6コース) '!O9="","0",DA9/CT9)</f>
        <v>0</v>
      </c>
      <c r="CX9" s="449">
        <f>CV9*'実績　算出シート　 (6コース) '!AL8</f>
        <v>0</v>
      </c>
      <c r="CY9" s="450">
        <f>CW9*'実績　算出シート　 (6コース) '!AL10</f>
        <v>0</v>
      </c>
      <c r="CZ9" s="451">
        <f t="shared" si="0"/>
        <v>0</v>
      </c>
      <c r="DA9" s="444">
        <f>CL45</f>
        <v>0</v>
      </c>
      <c r="DC9" s="452" t="s">
        <v>555</v>
      </c>
      <c r="DD9" s="447" t="str">
        <f>IF(('実績　算出シート　 (6コース) '!P9)="","0",('実績　算出シート　 (6コース) '!AL8+'実績　算出シート　 (6コース) '!AL10)*'実績　算出シート　 (6コース) '!P9*1000)</f>
        <v>0</v>
      </c>
      <c r="DE9" s="447">
        <f>COUNTA('実績　算出シート　 (6コース) '!O9)*('実績　算出シート　 (6コース) '!AL8+'実績　算出シート　 (6コース) '!AL10)</f>
        <v>0</v>
      </c>
      <c r="DF9" s="447">
        <f>COUNTA('実績　算出シート　 (6コース) '!Q9)*('実績　算出シート　 (6コース) '!AL8+'実績　算出シート　 (6コース) '!AL10)</f>
        <v>0</v>
      </c>
      <c r="DG9" s="447">
        <f>COUNTA('実績　算出シート　 (6コース) '!R9)*('実績　算出シート　 (6コース) '!AL8+'実績　算出シート　 (6コース) '!AL10)</f>
        <v>0</v>
      </c>
      <c r="DH9" s="380"/>
      <c r="DI9" s="262" t="s">
        <v>501</v>
      </c>
      <c r="DJ9" s="390" t="s">
        <v>600</v>
      </c>
      <c r="DK9" s="527" t="s">
        <v>556</v>
      </c>
      <c r="DL9" s="390">
        <v>1</v>
      </c>
      <c r="DM9" s="380" t="s">
        <v>557</v>
      </c>
      <c r="DN9" s="390">
        <v>1</v>
      </c>
      <c r="DO9" s="390" t="s">
        <v>248</v>
      </c>
      <c r="DP9" s="390" t="s">
        <v>251</v>
      </c>
      <c r="DQ9" s="453">
        <v>900</v>
      </c>
      <c r="DR9" s="390" t="s">
        <v>211</v>
      </c>
      <c r="DS9" s="390" t="s">
        <v>558</v>
      </c>
      <c r="DT9" s="390" t="s">
        <v>559</v>
      </c>
      <c r="DU9" s="390">
        <v>4300</v>
      </c>
      <c r="DV9" s="390" t="s">
        <v>557</v>
      </c>
      <c r="DW9" s="262">
        <v>450</v>
      </c>
      <c r="DX9" s="262" t="s">
        <v>560</v>
      </c>
      <c r="DZ9" s="239">
        <v>1</v>
      </c>
      <c r="EA9" s="239" t="s">
        <v>248</v>
      </c>
      <c r="EB9" s="239" t="s">
        <v>249</v>
      </c>
      <c r="EC9" s="240">
        <v>900</v>
      </c>
    </row>
    <row r="10" spans="1:156" ht="16.5" customHeight="1">
      <c r="B10" s="684"/>
      <c r="C10" s="702" t="s">
        <v>601</v>
      </c>
      <c r="D10" s="703"/>
      <c r="E10" s="726"/>
      <c r="F10" s="727"/>
      <c r="G10" s="727"/>
      <c r="H10" s="727"/>
      <c r="I10" s="727"/>
      <c r="J10" s="727"/>
      <c r="K10" s="727"/>
      <c r="L10" s="728"/>
      <c r="M10" s="704" t="s">
        <v>88</v>
      </c>
      <c r="N10" s="705"/>
      <c r="O10" s="438"/>
      <c r="P10" s="439"/>
      <c r="Q10" s="525"/>
      <c r="R10" s="454"/>
      <c r="S10" s="772"/>
      <c r="T10" s="706" t="str">
        <f>IF(T8="","",VLOOKUP(T8,$DN:$DQ,4,FALSE))</f>
        <v/>
      </c>
      <c r="U10" s="707"/>
      <c r="V10" s="708"/>
      <c r="W10" s="706" t="str">
        <f>IF(W8="","",VLOOKUP(W8,$DN:$DQ,4,FALSE))</f>
        <v/>
      </c>
      <c r="X10" s="707"/>
      <c r="Y10" s="708"/>
      <c r="Z10" s="706" t="str">
        <f>IF(Z8="","",VLOOKUP(Z8,$DN:$DQ,4,FALSE))</f>
        <v/>
      </c>
      <c r="AA10" s="707"/>
      <c r="AB10" s="708"/>
      <c r="AC10" s="706" t="str">
        <f>IF(AC8="","",VLOOKUP(AC8,$DN:$DQ,4,FALSE))</f>
        <v/>
      </c>
      <c r="AD10" s="707"/>
      <c r="AE10" s="708"/>
      <c r="AF10" s="706" t="str">
        <f>IF(AF8="","",VLOOKUP(AF8,$DN:$DQ,4,FALSE))</f>
        <v/>
      </c>
      <c r="AG10" s="707"/>
      <c r="AH10" s="708"/>
      <c r="AI10" s="709" t="s">
        <v>561</v>
      </c>
      <c r="AJ10" s="711">
        <f>CR9+DA9</f>
        <v>0</v>
      </c>
      <c r="AK10" s="712"/>
      <c r="AL10" s="759"/>
      <c r="AM10" s="760"/>
      <c r="AN10" s="751">
        <f>(AJ10*AL10)</f>
        <v>0</v>
      </c>
      <c r="AO10" s="751"/>
      <c r="AP10" s="752"/>
      <c r="AQ10" s="755"/>
      <c r="AR10" s="756"/>
      <c r="AS10" s="734"/>
      <c r="AT10" s="735"/>
      <c r="AU10" s="735"/>
      <c r="AV10" s="720"/>
      <c r="AW10" s="721"/>
      <c r="AX10" s="722"/>
      <c r="CB10" s="294"/>
      <c r="CC10" s="390"/>
      <c r="CD10" s="294"/>
      <c r="CE10" s="294"/>
      <c r="CF10" s="294"/>
      <c r="CG10" s="455" t="s">
        <v>562</v>
      </c>
      <c r="CH10" s="456" t="e">
        <f>VLOOKUP('実績　算出シート　 (6コース) '!T11,$DR:$DV,5,FALSE)</f>
        <v>#N/A</v>
      </c>
      <c r="CI10" s="456" t="e">
        <f>VLOOKUP('実績　算出シート　 (6コース) '!W11,$DR:$DV,5,FALSE)</f>
        <v>#N/A</v>
      </c>
      <c r="CJ10" s="456" t="e">
        <f>VLOOKUP('実績　算出シート　 (6コース) '!Z11,$DR:$DV,5,FALSE)</f>
        <v>#N/A</v>
      </c>
      <c r="CK10" s="456" t="e">
        <f>VLOOKUP('実績　算出シート　 (6コース) '!AC11,$DR:$DV,5,FALSE)</f>
        <v>#N/A</v>
      </c>
      <c r="CL10" s="456" t="e">
        <f>VLOOKUP('実績　算出シート　 (6コース) '!AF11,$DR:$DV,5,FALSE)</f>
        <v>#N/A</v>
      </c>
      <c r="CN10" s="440"/>
      <c r="CO10" s="441" t="s">
        <v>88</v>
      </c>
      <c r="CP10" s="442">
        <f>SUMIF(CH10:CL10,"五島市",CH11:CL11)*'実績　算出シート　 (6コース) '!AL8</f>
        <v>0</v>
      </c>
      <c r="CQ10" s="443">
        <f>SUMIF(CH10:CL10,"五島市",CH12:CL12)*'実績　算出シート　 (6コース) '!AL10</f>
        <v>0</v>
      </c>
      <c r="CR10" s="398"/>
      <c r="CS10" s="445"/>
      <c r="CT10" s="701"/>
      <c r="CU10" s="446" t="s">
        <v>88</v>
      </c>
      <c r="CV10" s="447" t="str">
        <f>IF('実績　算出シート　 (6コース) '!O10="","0",DA8/CT9)</f>
        <v>0</v>
      </c>
      <c r="CW10" s="448" t="str">
        <f>IF('実績　算出シート　 (6コース) '!O10="","0",DA9/CT9)</f>
        <v>0</v>
      </c>
      <c r="CX10" s="449">
        <f>CV10*'実績　算出シート　 (6コース) '!AL8</f>
        <v>0</v>
      </c>
      <c r="CY10" s="450">
        <f>CW10*'実績　算出シート　 (6コース) '!AL10</f>
        <v>0</v>
      </c>
      <c r="CZ10" s="451">
        <f t="shared" si="0"/>
        <v>0</v>
      </c>
      <c r="DA10" s="457"/>
      <c r="DC10" s="452" t="s">
        <v>88</v>
      </c>
      <c r="DD10" s="447" t="str">
        <f>IF(('実績　算出シート　 (6コース) '!P10)="","0",('実績　算出シート　 (6コース) '!AL8+'実績　算出シート　 (6コース) '!AL10)*'実績　算出シート　 (6コース) '!P10*1000)</f>
        <v>0</v>
      </c>
      <c r="DE10" s="447">
        <f>COUNTA('実績　算出シート　 (6コース) '!O10)*('実績　算出シート　 (6コース) '!AL8+'実績　算出シート　 (6コース) '!AL10)</f>
        <v>0</v>
      </c>
      <c r="DF10" s="447">
        <f>COUNTA('実績　算出シート　 (6コース) '!Q10)*('実績　算出シート　 (6コース) '!AL8+'実績　算出シート　 (6コース) '!AL10)</f>
        <v>0</v>
      </c>
      <c r="DG10" s="447">
        <f>COUNTA('実績　算出シート　 (6コース) '!R10)*('実績　算出シート　 (6コース) '!AL8+'実績　算出シート　 (6コース) '!AL10)</f>
        <v>0</v>
      </c>
      <c r="DH10" s="380"/>
      <c r="DI10" s="167" t="s">
        <v>563</v>
      </c>
      <c r="DJ10" s="390" t="s">
        <v>602</v>
      </c>
      <c r="DK10" s="390"/>
      <c r="DL10" s="390">
        <v>2</v>
      </c>
      <c r="DM10" s="380" t="s">
        <v>564</v>
      </c>
      <c r="DN10" s="390">
        <v>2</v>
      </c>
      <c r="DO10" s="390" t="s">
        <v>250</v>
      </c>
      <c r="DP10" s="390" t="s">
        <v>251</v>
      </c>
      <c r="DQ10" s="453">
        <v>1300</v>
      </c>
      <c r="DR10" s="390" t="s">
        <v>565</v>
      </c>
      <c r="DS10" s="390" t="s">
        <v>566</v>
      </c>
      <c r="DT10" s="390" t="s">
        <v>559</v>
      </c>
      <c r="DU10" s="390">
        <v>2600</v>
      </c>
      <c r="DV10" s="390" t="s">
        <v>345</v>
      </c>
      <c r="DW10" s="262">
        <v>650</v>
      </c>
      <c r="DX10" s="262" t="s">
        <v>567</v>
      </c>
      <c r="DZ10" s="242">
        <v>2</v>
      </c>
      <c r="EA10" s="242" t="s">
        <v>250</v>
      </c>
      <c r="EB10" s="242" t="s">
        <v>251</v>
      </c>
      <c r="EC10" s="243">
        <v>1300</v>
      </c>
    </row>
    <row r="11" spans="1:156" ht="16.5" customHeight="1" thickBot="1">
      <c r="B11" s="684"/>
      <c r="C11" s="802"/>
      <c r="D11" s="803"/>
      <c r="E11" s="726"/>
      <c r="F11" s="727"/>
      <c r="G11" s="727"/>
      <c r="H11" s="727"/>
      <c r="I11" s="727"/>
      <c r="J11" s="727"/>
      <c r="K11" s="727"/>
      <c r="L11" s="728"/>
      <c r="M11" s="704" t="s">
        <v>568</v>
      </c>
      <c r="N11" s="705"/>
      <c r="O11" s="438"/>
      <c r="P11" s="439"/>
      <c r="Q11" s="525"/>
      <c r="R11" s="454"/>
      <c r="S11" s="799" t="s">
        <v>569</v>
      </c>
      <c r="T11" s="458"/>
      <c r="U11" s="785" t="str">
        <f>IF(T11="","",VLOOKUP(T11,$DR:$DU,3,FALSE))</f>
        <v/>
      </c>
      <c r="V11" s="786"/>
      <c r="W11" s="458"/>
      <c r="X11" s="785" t="str">
        <f>IF(W11="","",VLOOKUP(W11,$DR:$DU,3,FALSE))</f>
        <v/>
      </c>
      <c r="Y11" s="786"/>
      <c r="Z11" s="458"/>
      <c r="AA11" s="785" t="str">
        <f>IF(Z11="","",VLOOKUP(Z11,$DR:$DU,3,FALSE))</f>
        <v/>
      </c>
      <c r="AB11" s="786"/>
      <c r="AC11" s="458"/>
      <c r="AD11" s="785" t="str">
        <f>IF(AC11="","",VLOOKUP(AC11,$DR:$DU,3,FALSE))</f>
        <v/>
      </c>
      <c r="AE11" s="786"/>
      <c r="AF11" s="458"/>
      <c r="AG11" s="785" t="str">
        <f>IF(AF11="","",VLOOKUP(AF11,'実績　算出シート　 (6コース) '!$DR:$DU,3,FALSE))</f>
        <v/>
      </c>
      <c r="AH11" s="787"/>
      <c r="AI11" s="710"/>
      <c r="AJ11" s="713"/>
      <c r="AK11" s="714"/>
      <c r="AL11" s="761"/>
      <c r="AM11" s="762"/>
      <c r="AN11" s="763"/>
      <c r="AO11" s="763"/>
      <c r="AP11" s="764"/>
      <c r="AQ11" s="755"/>
      <c r="AR11" s="756"/>
      <c r="AS11" s="734"/>
      <c r="AT11" s="735"/>
      <c r="AU11" s="735"/>
      <c r="AV11" s="720"/>
      <c r="AW11" s="721"/>
      <c r="AX11" s="722"/>
      <c r="CB11" s="294"/>
      <c r="CC11" s="390"/>
      <c r="CD11" s="294"/>
      <c r="CE11" s="294"/>
      <c r="CF11" s="294"/>
      <c r="CG11" s="455" t="s">
        <v>570</v>
      </c>
      <c r="CH11" s="459" t="e">
        <f>VLOOKUP('実績　算出シート　 (6コース) '!T11,$DR:$DV,4,FALSE)</f>
        <v>#N/A</v>
      </c>
      <c r="CI11" s="459" t="e">
        <f>VLOOKUP('実績　算出シート　 (6コース) '!W11,$DR:$DV,4,FALSE)</f>
        <v>#N/A</v>
      </c>
      <c r="CJ11" s="459" t="e">
        <f>VLOOKUP('実績　算出シート　 (6コース) '!Z11,$DR:$DV,4,FALSE)</f>
        <v>#N/A</v>
      </c>
      <c r="CK11" s="459" t="e">
        <f>VLOOKUP('実績　算出シート　 (6コース) '!AC11,$DR:$DV,4,FALSE)</f>
        <v>#N/A</v>
      </c>
      <c r="CL11" s="459" t="e">
        <f>VLOOKUP('実績　算出シート　 (6コース) '!AF11,$DR:$DV,4,FALSE)</f>
        <v>#N/A</v>
      </c>
      <c r="CN11" s="440"/>
      <c r="CO11" s="441" t="s">
        <v>568</v>
      </c>
      <c r="CP11" s="442">
        <f>SUMIF(CH10:CL10,"新上五島町",CH11:CL11)*'実績　算出シート　 (6コース) '!AL8</f>
        <v>0</v>
      </c>
      <c r="CQ11" s="443">
        <f>SUMIF(CH10:CL10,"上五島",CH12:CL12)*'実績　算出シート　 (6コース) '!AL10</f>
        <v>0</v>
      </c>
      <c r="CR11" s="460"/>
      <c r="CS11" s="445"/>
      <c r="CT11" s="461"/>
      <c r="CU11" s="446" t="s">
        <v>568</v>
      </c>
      <c r="CV11" s="447" t="str">
        <f>IF('実績　算出シート　 (6コース) '!O11="","0",DA8/CT9)</f>
        <v>0</v>
      </c>
      <c r="CW11" s="448" t="str">
        <f>IF('実績　算出シート　 (6コース) '!O11="","0",DA9/CT9)</f>
        <v>0</v>
      </c>
      <c r="CX11" s="449">
        <f>CV11*'実績　算出シート　 (6コース) '!AL8</f>
        <v>0</v>
      </c>
      <c r="CY11" s="450">
        <f>CW11*'実績　算出シート　 (6コース) '!AL10</f>
        <v>0</v>
      </c>
      <c r="CZ11" s="451">
        <f t="shared" si="0"/>
        <v>0</v>
      </c>
      <c r="DA11" s="457"/>
      <c r="DB11" s="462"/>
      <c r="DC11" s="452" t="s">
        <v>568</v>
      </c>
      <c r="DD11" s="447" t="str">
        <f>IF(('実績　算出シート　 (6コース) '!P11)="","0",('実績　算出シート　 (6コース) '!AL8+'実績　算出シート　 (6コース) '!AL10)*'実績　算出シート　 (6コース) '!P11*1000)</f>
        <v>0</v>
      </c>
      <c r="DE11" s="447">
        <f>COUNTA('実績　算出シート　 (6コース) '!O11)*('実績　算出シート　 (6コース) '!AL8+'実績　算出シート　 (6コース) '!AL10)</f>
        <v>0</v>
      </c>
      <c r="DF11" s="447">
        <f>COUNTA('実績　算出シート　 (6コース) '!Q11)*('実績　算出シート　 (6コース) '!AL8+'実績　算出シート　 (6コース) '!AL10)</f>
        <v>0</v>
      </c>
      <c r="DG11" s="447">
        <f>COUNTA('実績　算出シート　 (6コース) '!R11)*('実績　算出シート　 (6コース) '!AL8+'実績　算出シート　 (6コース) '!AL10)</f>
        <v>0</v>
      </c>
      <c r="DH11" s="380"/>
      <c r="DI11" s="262" t="s">
        <v>571</v>
      </c>
      <c r="DJ11" s="390" t="s">
        <v>603</v>
      </c>
      <c r="DK11" s="390"/>
      <c r="DL11" s="390">
        <v>3</v>
      </c>
      <c r="DM11" s="380" t="s">
        <v>326</v>
      </c>
      <c r="DN11" s="390">
        <v>3</v>
      </c>
      <c r="DO11" s="390" t="s">
        <v>252</v>
      </c>
      <c r="DP11" s="390" t="s">
        <v>251</v>
      </c>
      <c r="DQ11" s="453">
        <v>900</v>
      </c>
      <c r="DR11" s="390" t="s">
        <v>572</v>
      </c>
      <c r="DS11" s="390" t="s">
        <v>573</v>
      </c>
      <c r="DT11" s="390" t="s">
        <v>559</v>
      </c>
      <c r="DU11" s="390">
        <v>3400</v>
      </c>
      <c r="DV11" s="390" t="s">
        <v>326</v>
      </c>
      <c r="DW11" s="262">
        <v>450</v>
      </c>
      <c r="DZ11" s="242">
        <v>3</v>
      </c>
      <c r="EA11" s="242" t="s">
        <v>252</v>
      </c>
      <c r="EB11" s="242" t="s">
        <v>251</v>
      </c>
      <c r="EC11" s="243">
        <v>900</v>
      </c>
    </row>
    <row r="12" spans="1:156" ht="16.5" customHeight="1">
      <c r="B12" s="684"/>
      <c r="C12" s="804"/>
      <c r="D12" s="805"/>
      <c r="E12" s="788" t="s">
        <v>574</v>
      </c>
      <c r="F12" s="790"/>
      <c r="G12" s="790"/>
      <c r="H12" s="790"/>
      <c r="I12" s="792" t="s">
        <v>575</v>
      </c>
      <c r="J12" s="790"/>
      <c r="K12" s="790"/>
      <c r="L12" s="794"/>
      <c r="M12" s="704" t="s">
        <v>90</v>
      </c>
      <c r="N12" s="705"/>
      <c r="O12" s="438"/>
      <c r="P12" s="439"/>
      <c r="Q12" s="528"/>
      <c r="R12" s="454"/>
      <c r="S12" s="800"/>
      <c r="T12" s="796" t="str">
        <f>IF(T11="","",VLOOKUP(T11,$DR:$DU,2,FALSE))</f>
        <v/>
      </c>
      <c r="U12" s="797"/>
      <c r="V12" s="798"/>
      <c r="W12" s="796" t="str">
        <f>IF(W11="","",VLOOKUP(W11,$DR:$DU,2,FALSE))</f>
        <v/>
      </c>
      <c r="X12" s="797"/>
      <c r="Y12" s="798"/>
      <c r="Z12" s="796" t="str">
        <f>IF(Z11="","",VLOOKUP(Z11,$DR:$DU,2,FALSE))</f>
        <v/>
      </c>
      <c r="AA12" s="797"/>
      <c r="AB12" s="798"/>
      <c r="AC12" s="796" t="str">
        <f>IF(AC11="","",VLOOKUP(AC11,$DR:$DU,2,FALSE))</f>
        <v/>
      </c>
      <c r="AD12" s="797"/>
      <c r="AE12" s="798"/>
      <c r="AF12" s="796" t="str">
        <f>IF(AF11="","",VLOOKUP(AF11,'実績　算出シート　 (6コース) '!$DR:$DU,2,FALSE))</f>
        <v/>
      </c>
      <c r="AG12" s="797"/>
      <c r="AH12" s="808"/>
      <c r="AI12" s="773" t="s">
        <v>144</v>
      </c>
      <c r="AJ12" s="774"/>
      <c r="AK12" s="775"/>
      <c r="AL12" s="741">
        <f>AL8+AL10</f>
        <v>0</v>
      </c>
      <c r="AM12" s="742"/>
      <c r="AN12" s="749">
        <f>AN8+AN10</f>
        <v>0</v>
      </c>
      <c r="AO12" s="749"/>
      <c r="AP12" s="779"/>
      <c r="AQ12" s="755"/>
      <c r="AR12" s="756"/>
      <c r="AS12" s="734"/>
      <c r="AT12" s="735"/>
      <c r="AU12" s="735"/>
      <c r="AV12" s="720"/>
      <c r="AW12" s="721"/>
      <c r="AX12" s="722"/>
      <c r="CB12" s="294"/>
      <c r="CC12" s="390"/>
      <c r="CD12" s="294"/>
      <c r="CE12" s="294"/>
      <c r="CF12" s="294"/>
      <c r="CG12" s="455" t="s">
        <v>576</v>
      </c>
      <c r="CH12" s="459" t="e">
        <f>CH11</f>
        <v>#N/A</v>
      </c>
      <c r="CI12" s="459" t="e">
        <f>CI11</f>
        <v>#N/A</v>
      </c>
      <c r="CJ12" s="459" t="e">
        <f>CJ11</f>
        <v>#N/A</v>
      </c>
      <c r="CK12" s="459" t="e">
        <f>CK11</f>
        <v>#N/A</v>
      </c>
      <c r="CL12" s="459" t="e">
        <f>CL11</f>
        <v>#N/A</v>
      </c>
      <c r="CN12" s="440"/>
      <c r="CO12" s="441" t="s">
        <v>90</v>
      </c>
      <c r="CP12" s="442">
        <f>SUMIF(CH10:CL10,"小値賀町",CH11:CL11)*'実績　算出シート　 (6コース) '!AL8</f>
        <v>0</v>
      </c>
      <c r="CQ12" s="443">
        <f>SUMIF(CH10:CL10,"小値賀",CH12:CL12)*'実績　算出シート　 (6コース) '!AL10</f>
        <v>0</v>
      </c>
      <c r="CR12" s="460"/>
      <c r="CS12" s="445"/>
      <c r="CT12" s="461"/>
      <c r="CU12" s="446" t="s">
        <v>90</v>
      </c>
      <c r="CV12" s="447" t="str">
        <f>IF('実績　算出シート　 (6コース) '!O12="","0",DA8/CT9)</f>
        <v>0</v>
      </c>
      <c r="CW12" s="448" t="str">
        <f>IF('実績　算出シート　 (6コース) '!O12="","0",DA9/CT9)</f>
        <v>0</v>
      </c>
      <c r="CX12" s="449">
        <f>CV12*'実績　算出シート　 (6コース) '!AL8</f>
        <v>0</v>
      </c>
      <c r="CY12" s="450">
        <f>CW12*'実績　算出シート　 (6コース) '!AL10</f>
        <v>0</v>
      </c>
      <c r="CZ12" s="451">
        <f t="shared" si="0"/>
        <v>0</v>
      </c>
      <c r="DA12" s="457"/>
      <c r="DB12" s="462"/>
      <c r="DC12" s="452" t="s">
        <v>90</v>
      </c>
      <c r="DD12" s="447" t="str">
        <f>IF(('実績　算出シート　 (6コース) '!P12)="","0",('実績　算出シート　 (6コース) '!AL8+'実績　算出シート　 (6コース) '!AL10)*'実績　算出シート　 (6コース) '!P12*1000)</f>
        <v>0</v>
      </c>
      <c r="DE12" s="447">
        <f>COUNTA('実績　算出シート　 (6コース) '!O12)*('実績　算出シート　 (6コース) '!AL8+'実績　算出シート　 (6コース) '!AL10)</f>
        <v>0</v>
      </c>
      <c r="DF12" s="447">
        <f>COUNTA('実績　算出シート　 (6コース) '!Q12)*('実績　算出シート　 (6コース) '!AL8+'実績　算出シート　 (6コース) '!AL10)</f>
        <v>0</v>
      </c>
      <c r="DG12" s="447">
        <f>COUNTA('実績　算出シート　 (6コース) '!R12)*('実績　算出シート　 (6コース) '!AL8+'実績　算出シート　 (6コース) '!AL10)</f>
        <v>0</v>
      </c>
      <c r="DH12" s="380"/>
      <c r="DI12" s="294"/>
      <c r="DK12" s="390"/>
      <c r="DL12" s="390">
        <v>4</v>
      </c>
      <c r="DM12" s="380" t="s">
        <v>577</v>
      </c>
      <c r="DN12" s="390">
        <v>4</v>
      </c>
      <c r="DO12" s="390" t="s">
        <v>253</v>
      </c>
      <c r="DP12" s="390" t="s">
        <v>251</v>
      </c>
      <c r="DQ12" s="453">
        <v>200</v>
      </c>
      <c r="DR12" s="390" t="s">
        <v>578</v>
      </c>
      <c r="DS12" s="390" t="s">
        <v>579</v>
      </c>
      <c r="DT12" s="390" t="s">
        <v>559</v>
      </c>
      <c r="DU12" s="390">
        <v>4400</v>
      </c>
      <c r="DV12" s="390" t="s">
        <v>326</v>
      </c>
      <c r="DW12" s="262">
        <v>100</v>
      </c>
      <c r="DZ12" s="242">
        <v>4</v>
      </c>
      <c r="EA12" s="242" t="s">
        <v>253</v>
      </c>
      <c r="EB12" s="242" t="s">
        <v>251</v>
      </c>
      <c r="EC12" s="243">
        <v>200</v>
      </c>
    </row>
    <row r="13" spans="1:156" ht="16.5" customHeight="1" thickBot="1">
      <c r="B13" s="684"/>
      <c r="C13" s="806"/>
      <c r="D13" s="807"/>
      <c r="E13" s="789"/>
      <c r="F13" s="791"/>
      <c r="G13" s="791"/>
      <c r="H13" s="791"/>
      <c r="I13" s="793"/>
      <c r="J13" s="791"/>
      <c r="K13" s="791"/>
      <c r="L13" s="795"/>
      <c r="M13" s="782" t="s">
        <v>91</v>
      </c>
      <c r="N13" s="783"/>
      <c r="O13" s="463"/>
      <c r="P13" s="464"/>
      <c r="Q13" s="529"/>
      <c r="R13" s="530"/>
      <c r="S13" s="801"/>
      <c r="T13" s="765" t="str">
        <f>IF(T11="","",VLOOKUP(T11,$DR:$DU,4,FALSE))</f>
        <v/>
      </c>
      <c r="U13" s="766"/>
      <c r="V13" s="784"/>
      <c r="W13" s="765" t="str">
        <f>IF(W11="","",VLOOKUP(W11,$DR:$DU,4,FALSE))</f>
        <v/>
      </c>
      <c r="X13" s="766"/>
      <c r="Y13" s="784"/>
      <c r="Z13" s="765" t="str">
        <f>IF(Z11="","",VLOOKUP(Z11,$DR:$DU,4,FALSE))</f>
        <v/>
      </c>
      <c r="AA13" s="766"/>
      <c r="AB13" s="784"/>
      <c r="AC13" s="765" t="str">
        <f>IF(AC11="","",VLOOKUP(AC11,$DR:$DU,4,FALSE))</f>
        <v/>
      </c>
      <c r="AD13" s="766"/>
      <c r="AE13" s="784"/>
      <c r="AF13" s="765" t="str">
        <f>IF(AF11="","",VLOOKUP(AF11,'実績　算出シート　 (6コース) '!$DR:$DU,4,FALSE))</f>
        <v/>
      </c>
      <c r="AG13" s="766"/>
      <c r="AH13" s="767"/>
      <c r="AI13" s="776"/>
      <c r="AJ13" s="777"/>
      <c r="AK13" s="778"/>
      <c r="AL13" s="713"/>
      <c r="AM13" s="714"/>
      <c r="AN13" s="780"/>
      <c r="AO13" s="780"/>
      <c r="AP13" s="781"/>
      <c r="AQ13" s="757"/>
      <c r="AR13" s="758"/>
      <c r="AS13" s="736"/>
      <c r="AT13" s="737"/>
      <c r="AU13" s="737"/>
      <c r="AV13" s="723"/>
      <c r="AW13" s="724"/>
      <c r="AX13" s="725"/>
      <c r="CB13" s="294"/>
      <c r="CC13" s="390"/>
      <c r="CD13" s="294"/>
      <c r="CE13" s="294"/>
      <c r="CF13" s="294"/>
      <c r="CN13" s="465"/>
      <c r="CO13" s="466" t="s">
        <v>91</v>
      </c>
      <c r="CP13" s="467">
        <f>SUMIF(CH10:CL10,"宇久町",CH11:CL11)*'実績　算出シート　 (6コース) '!AL8</f>
        <v>0</v>
      </c>
      <c r="CQ13" s="468">
        <f>SUMIF(CH10:CL10,"宇久",CH12:CL12)*'実績　算出シート　 (6コース) '!AL10</f>
        <v>0</v>
      </c>
      <c r="CR13" s="398"/>
      <c r="CS13" s="445"/>
      <c r="CT13" s="469"/>
      <c r="CU13" s="470" t="s">
        <v>91</v>
      </c>
      <c r="CV13" s="471" t="str">
        <f>IF('実績　算出シート　 (6コース) '!O13="","0",DA8/CT9)</f>
        <v>0</v>
      </c>
      <c r="CW13" s="472" t="str">
        <f>IF('実績　算出シート　 (6コース) '!O13="","0",DA9/CT9)</f>
        <v>0</v>
      </c>
      <c r="CX13" s="473">
        <f>CV13*'実績　算出シート　 (6コース) '!AL8</f>
        <v>0</v>
      </c>
      <c r="CY13" s="474">
        <f>CW13*'実績　算出シート　 (6コース) '!AL10</f>
        <v>0</v>
      </c>
      <c r="CZ13" s="475">
        <f t="shared" si="0"/>
        <v>0</v>
      </c>
      <c r="DA13" s="457"/>
      <c r="DC13" s="476" t="s">
        <v>91</v>
      </c>
      <c r="DD13" s="471" t="str">
        <f>IF(('実績　算出シート　 (6コース) '!P13)="","0",('実績　算出シート　 (6コース) '!AL8+'実績　算出シート　 (6コース) '!AL10)*'実績　算出シート　 (6コース) '!P13*1000)</f>
        <v>0</v>
      </c>
      <c r="DE13" s="471">
        <f>COUNTA('実績　算出シート　 (6コース) '!O13)*('実績　算出シート　 (6コース) '!AL8+'実績　算出シート　 (6コース) '!AL10)</f>
        <v>0</v>
      </c>
      <c r="DF13" s="471">
        <f>COUNTA('実績　算出シート　 (6コース) '!Q13)*('実績　算出シート　 (6コース) '!AL8+'実績　算出シート　 (6コース) '!AL10)</f>
        <v>0</v>
      </c>
      <c r="DG13" s="471">
        <f>COUNTA('実績　算出シート　 (6コース) '!R13)*('実績　算出シート　 (6コース) '!AL8+'実績　算出シート　 (6コース) '!AL10)</f>
        <v>0</v>
      </c>
      <c r="DH13" s="380"/>
      <c r="DI13" s="294"/>
      <c r="DJ13" s="390"/>
      <c r="DK13" s="390"/>
      <c r="DL13" s="294"/>
      <c r="DM13" s="380" t="s">
        <v>580</v>
      </c>
      <c r="DN13" s="390">
        <v>5</v>
      </c>
      <c r="DO13" s="390" t="s">
        <v>254</v>
      </c>
      <c r="DP13" s="390" t="s">
        <v>251</v>
      </c>
      <c r="DQ13" s="453">
        <v>200</v>
      </c>
      <c r="DR13" s="390" t="s">
        <v>220</v>
      </c>
      <c r="DS13" s="390" t="s">
        <v>581</v>
      </c>
      <c r="DT13" s="390" t="s">
        <v>559</v>
      </c>
      <c r="DU13" s="390">
        <v>3900</v>
      </c>
      <c r="DV13" s="390" t="s">
        <v>557</v>
      </c>
      <c r="DW13" s="262">
        <v>100</v>
      </c>
      <c r="DZ13" s="242">
        <v>5</v>
      </c>
      <c r="EA13" s="242" t="s">
        <v>254</v>
      </c>
      <c r="EB13" s="242" t="s">
        <v>251</v>
      </c>
      <c r="EC13" s="243">
        <v>200</v>
      </c>
    </row>
    <row r="14" spans="1:156" ht="16.5" customHeight="1" thickTop="1" thickBot="1">
      <c r="B14" s="684">
        <v>2</v>
      </c>
      <c r="C14" s="685"/>
      <c r="D14" s="687"/>
      <c r="E14" s="689" t="s">
        <v>549</v>
      </c>
      <c r="F14" s="690"/>
      <c r="G14" s="691"/>
      <c r="H14" s="691"/>
      <c r="I14" s="691"/>
      <c r="J14" s="691"/>
      <c r="K14" s="691"/>
      <c r="L14" s="692"/>
      <c r="M14" s="768" t="s">
        <v>550</v>
      </c>
      <c r="N14" s="769"/>
      <c r="O14" s="420"/>
      <c r="P14" s="421"/>
      <c r="Q14" s="523"/>
      <c r="R14" s="524"/>
      <c r="S14" s="770" t="s">
        <v>551</v>
      </c>
      <c r="T14" s="422"/>
      <c r="U14" s="675" t="str">
        <f>IF(T14="","",VLOOKUP(T14,$DN:$DQ,3,FALSE))</f>
        <v/>
      </c>
      <c r="V14" s="676"/>
      <c r="W14" s="422"/>
      <c r="X14" s="675" t="str">
        <f>IF(W14="","",VLOOKUP(W14,$DN:$DQ,3,FALSE))</f>
        <v/>
      </c>
      <c r="Y14" s="676"/>
      <c r="Z14" s="422"/>
      <c r="AA14" s="675" t="str">
        <f>IF(Z14="","",VLOOKUP(Z14,$DN:$DQ,3,FALSE))</f>
        <v/>
      </c>
      <c r="AB14" s="676"/>
      <c r="AC14" s="422"/>
      <c r="AD14" s="675" t="str">
        <f>IF(AC14="","",VLOOKUP(AC14,$DN:$DQ,3,FALSE))</f>
        <v/>
      </c>
      <c r="AE14" s="676"/>
      <c r="AF14" s="422"/>
      <c r="AG14" s="675" t="str">
        <f>IF(AF14="","",VLOOKUP(AF14,$DN:$DQ,3,FALSE))</f>
        <v/>
      </c>
      <c r="AH14" s="738"/>
      <c r="AI14" s="739" t="s">
        <v>243</v>
      </c>
      <c r="AJ14" s="741">
        <f>DA14+CR14</f>
        <v>0</v>
      </c>
      <c r="AK14" s="742"/>
      <c r="AL14" s="745"/>
      <c r="AM14" s="746"/>
      <c r="AN14" s="749">
        <f>(AJ14*AL14)</f>
        <v>0</v>
      </c>
      <c r="AO14" s="749"/>
      <c r="AP14" s="750"/>
      <c r="AQ14" s="753">
        <f>SUM(P14:P19)*AL18</f>
        <v>0</v>
      </c>
      <c r="AR14" s="754"/>
      <c r="AS14" s="715"/>
      <c r="AT14" s="716"/>
      <c r="AU14" s="716"/>
      <c r="AV14" s="717"/>
      <c r="AW14" s="718"/>
      <c r="AX14" s="719"/>
      <c r="CB14" s="294"/>
      <c r="CC14" s="390"/>
      <c r="CD14" s="294"/>
      <c r="CE14" s="294"/>
      <c r="CF14" s="294"/>
      <c r="CN14" s="424">
        <v>2</v>
      </c>
      <c r="CO14" s="425" t="s">
        <v>553</v>
      </c>
      <c r="CP14" s="426">
        <f>SUMIF(CH16:CL16,"対馬市",CH17:CL17)*'実績　算出シート　 (6コース) '!AL14</f>
        <v>0</v>
      </c>
      <c r="CQ14" s="427">
        <f>SUMIF(CH16:CL16,"対馬市",CH18:CL18)*'実績　算出シート　 (6コース) '!AL16</f>
        <v>0</v>
      </c>
      <c r="CR14" s="428">
        <f>SUM('実績　算出シート　 (6コース) '!T19:AH19)</f>
        <v>0</v>
      </c>
      <c r="CS14" s="445"/>
      <c r="CT14" s="429" t="s">
        <v>508</v>
      </c>
      <c r="CU14" s="430" t="s">
        <v>553</v>
      </c>
      <c r="CV14" s="431" t="str">
        <f>IF('実績　算出シート　 (6コース) '!O14="","0",DA14/CT15)</f>
        <v>0</v>
      </c>
      <c r="CW14" s="432" t="str">
        <f>IF('実績　算出シート　 (6コース) '!O14="","0",DA15/CT15)</f>
        <v>0</v>
      </c>
      <c r="CX14" s="433">
        <f>CV14*'実績　算出シート　 (6コース) '!AL14</f>
        <v>0</v>
      </c>
      <c r="CY14" s="434">
        <f>CW14*'実績　算出シート　 (6コース) '!AL16</f>
        <v>0</v>
      </c>
      <c r="CZ14" s="435">
        <f t="shared" si="0"/>
        <v>0</v>
      </c>
      <c r="DA14" s="428">
        <f>SUM('実績　算出シート　 (6コース) '!T16:AH16)</f>
        <v>0</v>
      </c>
      <c r="DC14" s="436" t="s">
        <v>553</v>
      </c>
      <c r="DD14" s="431" t="str">
        <f>IF(('実績　算出シート　 (6コース) '!P14)="","0",('実績　算出シート　 (6コース) '!AL14+'実績　算出シート　 (6コース) '!AL16)*'実績　算出シート　 (6コース) '!P14*1000)</f>
        <v>0</v>
      </c>
      <c r="DE14" s="431">
        <f>COUNTA('実績　算出シート　 (6コース) '!O14)*('実績　算出シート　 (6コース) '!AL14+'実績　算出シート　 (6コース) '!AL16)</f>
        <v>0</v>
      </c>
      <c r="DF14" s="431">
        <f>COUNTA('実績　算出シート　 (6コース) '!Q14)*('実績　算出シート　 (6コース) '!AL14+'実績　算出シート　 (6コース) '!AL16)</f>
        <v>0</v>
      </c>
      <c r="DG14" s="431">
        <f>COUNTA('実績　算出シート　 (6コース) '!R14)*('実績　算出シート　 (6コース) '!AL14+'実績　算出シート　 (6コース) '!AL16)</f>
        <v>0</v>
      </c>
      <c r="DH14" s="380"/>
      <c r="DI14" s="294"/>
      <c r="DJ14" s="390"/>
      <c r="DK14" s="390"/>
      <c r="DL14" s="390"/>
      <c r="DM14" s="380" t="s">
        <v>582</v>
      </c>
      <c r="DN14" s="167">
        <v>6</v>
      </c>
      <c r="DO14" s="390" t="s">
        <v>255</v>
      </c>
      <c r="DP14" s="390" t="s">
        <v>251</v>
      </c>
      <c r="DQ14" s="477">
        <v>0</v>
      </c>
      <c r="DU14" s="167"/>
      <c r="DV14" s="167"/>
      <c r="DW14" s="262">
        <v>0</v>
      </c>
      <c r="DZ14" s="242">
        <v>6</v>
      </c>
      <c r="EA14" s="242" t="s">
        <v>255</v>
      </c>
      <c r="EB14" s="242" t="s">
        <v>251</v>
      </c>
      <c r="EC14" s="243">
        <v>0</v>
      </c>
    </row>
    <row r="15" spans="1:156" ht="16.5" customHeight="1">
      <c r="B15" s="684"/>
      <c r="C15" s="686"/>
      <c r="D15" s="688"/>
      <c r="E15" s="726"/>
      <c r="F15" s="727"/>
      <c r="G15" s="727"/>
      <c r="H15" s="727"/>
      <c r="I15" s="727"/>
      <c r="J15" s="727"/>
      <c r="K15" s="727"/>
      <c r="L15" s="728"/>
      <c r="M15" s="704" t="s">
        <v>554</v>
      </c>
      <c r="N15" s="705"/>
      <c r="O15" s="438"/>
      <c r="P15" s="439"/>
      <c r="Q15" s="525"/>
      <c r="R15" s="526"/>
      <c r="S15" s="771"/>
      <c r="T15" s="729" t="str">
        <f>IF(T14="","",VLOOKUP(T14,$DN:$DQ,2,FALSE))</f>
        <v/>
      </c>
      <c r="U15" s="730"/>
      <c r="V15" s="731"/>
      <c r="W15" s="729" t="str">
        <f>IF(W14="","",VLOOKUP(W14,$DN:$DQ,2,FALSE))</f>
        <v/>
      </c>
      <c r="X15" s="730"/>
      <c r="Y15" s="731"/>
      <c r="Z15" s="729" t="str">
        <f>IF(Z14="","",VLOOKUP(Z14,$DN:$DQ,2,FALSE))</f>
        <v/>
      </c>
      <c r="AA15" s="730"/>
      <c r="AB15" s="731"/>
      <c r="AC15" s="729" t="str">
        <f>IF(AC14="","",VLOOKUP(AC14,$DN:$DQ,2,FALSE))</f>
        <v/>
      </c>
      <c r="AD15" s="730"/>
      <c r="AE15" s="731"/>
      <c r="AF15" s="729" t="str">
        <f>IF(AF14="","",VLOOKUP(AF14,$DN:$DQ,2,FALSE))</f>
        <v/>
      </c>
      <c r="AG15" s="730"/>
      <c r="AH15" s="731"/>
      <c r="AI15" s="740"/>
      <c r="AJ15" s="743"/>
      <c r="AK15" s="744"/>
      <c r="AL15" s="747"/>
      <c r="AM15" s="748"/>
      <c r="AN15" s="751"/>
      <c r="AO15" s="751"/>
      <c r="AP15" s="752"/>
      <c r="AQ15" s="755"/>
      <c r="AR15" s="756"/>
      <c r="AS15" s="732"/>
      <c r="AT15" s="733"/>
      <c r="AU15" s="733"/>
      <c r="AV15" s="720"/>
      <c r="AW15" s="721"/>
      <c r="AX15" s="722"/>
      <c r="CB15" s="294"/>
      <c r="CC15" s="390"/>
      <c r="CD15" s="294"/>
      <c r="CE15" s="294"/>
      <c r="CF15" s="294"/>
      <c r="CN15" s="440"/>
      <c r="CO15" s="441" t="s">
        <v>555</v>
      </c>
      <c r="CP15" s="442">
        <f>SUMIF(CH16:CL16,"壱岐市",CH17:CL17)*'実績　算出シート　 (6コース) '!AL14</f>
        <v>0</v>
      </c>
      <c r="CQ15" s="443">
        <f>SUMIF(CH16:CL16,"壱岐市",CH18:CL18)*'実績　算出シート　 (6コース) '!AL16</f>
        <v>0</v>
      </c>
      <c r="CR15" s="444">
        <f>CR14</f>
        <v>0</v>
      </c>
      <c r="CS15" s="445"/>
      <c r="CT15" s="700">
        <f>COUNTA('実績　算出シート　 (6コース) '!O14:O19)</f>
        <v>0</v>
      </c>
      <c r="CU15" s="446" t="s">
        <v>555</v>
      </c>
      <c r="CV15" s="447" t="str">
        <f>IF('実績　算出シート　 (6コース) '!O15="","0",DA14/CT15)</f>
        <v>0</v>
      </c>
      <c r="CW15" s="448" t="str">
        <f>IF('実績　算出シート　 (6コース) '!O15="","0",DA15/CT15)</f>
        <v>0</v>
      </c>
      <c r="CX15" s="449">
        <f>CV15*'実績　算出シート　 (6コース) '!AL14</f>
        <v>0</v>
      </c>
      <c r="CY15" s="450">
        <f>CW15*'実績　算出シート　 (6コース) '!AL16</f>
        <v>0</v>
      </c>
      <c r="CZ15" s="451">
        <f t="shared" si="0"/>
        <v>0</v>
      </c>
      <c r="DA15" s="444">
        <f>CL46</f>
        <v>0</v>
      </c>
      <c r="DC15" s="452" t="s">
        <v>555</v>
      </c>
      <c r="DD15" s="447" t="str">
        <f>IF(('実績　算出シート　 (6コース) '!P15)="","0",('実績　算出シート　 (6コース) '!AL14+'実績　算出シート　 (6コース) '!AL16)*'実績　算出シート　 (6コース) '!P15*1000)</f>
        <v>0</v>
      </c>
      <c r="DE15" s="447">
        <f>COUNTA('実績　算出シート　 (6コース) '!O15)*('実績　算出シート　 (6コース) '!AL14+'実績　算出シート　 (6コース) '!AL16)</f>
        <v>0</v>
      </c>
      <c r="DF15" s="447">
        <f>COUNTA('実績　算出シート　 (6コース) '!Q15)*('実績　算出シート　 (6コース) '!AL14+'実績　算出シート　 (6コース) '!AL16)</f>
        <v>0</v>
      </c>
      <c r="DG15" s="447">
        <f>COUNTA('実績　算出シート　 (6コース) '!R15)*('実績　算出シート　 (6コース) '!AL14+'実績　算出シート　 (6コース) '!AL16)</f>
        <v>0</v>
      </c>
      <c r="DH15" s="380"/>
      <c r="DI15" s="294"/>
      <c r="DJ15" s="390"/>
      <c r="DK15" s="390"/>
      <c r="DL15" s="390"/>
      <c r="DN15" s="167">
        <v>7</v>
      </c>
      <c r="DO15" s="390" t="s">
        <v>248</v>
      </c>
      <c r="DP15" s="390" t="s">
        <v>256</v>
      </c>
      <c r="DQ15" s="477">
        <v>3300</v>
      </c>
      <c r="DR15" s="167" t="s">
        <v>223</v>
      </c>
      <c r="DS15" s="167" t="s">
        <v>583</v>
      </c>
      <c r="DT15" s="167" t="s">
        <v>224</v>
      </c>
      <c r="DU15" s="167">
        <v>3900</v>
      </c>
      <c r="DV15" s="390" t="s">
        <v>557</v>
      </c>
      <c r="DW15" s="262">
        <v>1650</v>
      </c>
      <c r="DZ15" s="242">
        <v>7</v>
      </c>
      <c r="EA15" s="242" t="s">
        <v>248</v>
      </c>
      <c r="EB15" s="242" t="s">
        <v>256</v>
      </c>
      <c r="EC15" s="243">
        <v>3300</v>
      </c>
    </row>
    <row r="16" spans="1:156" ht="16.5" customHeight="1">
      <c r="B16" s="684"/>
      <c r="C16" s="702" t="s">
        <v>601</v>
      </c>
      <c r="D16" s="703"/>
      <c r="E16" s="726"/>
      <c r="F16" s="727"/>
      <c r="G16" s="727"/>
      <c r="H16" s="727"/>
      <c r="I16" s="727"/>
      <c r="J16" s="727"/>
      <c r="K16" s="727"/>
      <c r="L16" s="728"/>
      <c r="M16" s="704" t="s">
        <v>88</v>
      </c>
      <c r="N16" s="705"/>
      <c r="O16" s="438"/>
      <c r="P16" s="439"/>
      <c r="Q16" s="525"/>
      <c r="R16" s="454"/>
      <c r="S16" s="772"/>
      <c r="T16" s="706" t="str">
        <f>IF(T14="","",VLOOKUP(T14,$DN:$DQ,4,FALSE))</f>
        <v/>
      </c>
      <c r="U16" s="707"/>
      <c r="V16" s="708"/>
      <c r="W16" s="706" t="str">
        <f>IF(W14="","",VLOOKUP(W14,$DN:$DQ,4,FALSE))</f>
        <v/>
      </c>
      <c r="X16" s="707"/>
      <c r="Y16" s="708"/>
      <c r="Z16" s="706" t="str">
        <f>IF(Z14="","",VLOOKUP(Z14,$DN:$DQ,4,FALSE))</f>
        <v/>
      </c>
      <c r="AA16" s="707"/>
      <c r="AB16" s="708"/>
      <c r="AC16" s="706" t="str">
        <f>IF(AC14="","",VLOOKUP(AC14,$DN:$DQ,4,FALSE))</f>
        <v/>
      </c>
      <c r="AD16" s="707"/>
      <c r="AE16" s="708"/>
      <c r="AF16" s="706" t="str">
        <f>IF(AF14="","",VLOOKUP(AF14,$DN:$DQ,4,FALSE))</f>
        <v/>
      </c>
      <c r="AG16" s="707"/>
      <c r="AH16" s="708"/>
      <c r="AI16" s="709" t="s">
        <v>561</v>
      </c>
      <c r="AJ16" s="711">
        <f>CR15+DA15</f>
        <v>0</v>
      </c>
      <c r="AK16" s="712"/>
      <c r="AL16" s="759"/>
      <c r="AM16" s="760"/>
      <c r="AN16" s="751">
        <f>(AJ16*AL16)</f>
        <v>0</v>
      </c>
      <c r="AO16" s="751"/>
      <c r="AP16" s="752"/>
      <c r="AQ16" s="755"/>
      <c r="AR16" s="756"/>
      <c r="AS16" s="734"/>
      <c r="AT16" s="735"/>
      <c r="AU16" s="735"/>
      <c r="AV16" s="720"/>
      <c r="AW16" s="721"/>
      <c r="AX16" s="722"/>
      <c r="CB16" s="294"/>
      <c r="CC16" s="390"/>
      <c r="CD16" s="294"/>
      <c r="CE16" s="294"/>
      <c r="CF16" s="294"/>
      <c r="CG16" s="455" t="s">
        <v>562</v>
      </c>
      <c r="CH16" s="456" t="e">
        <f>VLOOKUP('実績　算出シート　 (6コース) '!T17,$DR:$DV,5,FALSE)</f>
        <v>#N/A</v>
      </c>
      <c r="CI16" s="456" t="e">
        <f>VLOOKUP('実績　算出シート　 (6コース) '!W17,$DR:$DV,5,FALSE)</f>
        <v>#N/A</v>
      </c>
      <c r="CJ16" s="456" t="e">
        <f>VLOOKUP('実績　算出シート　 (6コース) '!Z17,$DR:$DV,5,FALSE)</f>
        <v>#N/A</v>
      </c>
      <c r="CK16" s="456" t="e">
        <f>VLOOKUP('実績　算出シート　 (6コース) '!AC17,$DR:$DV,5,FALSE)</f>
        <v>#N/A</v>
      </c>
      <c r="CL16" s="456" t="e">
        <f>VLOOKUP('実績　算出シート　 (6コース) '!AF17,$DR:$DV,5,FALSE)</f>
        <v>#N/A</v>
      </c>
      <c r="CN16" s="440"/>
      <c r="CO16" s="441" t="s">
        <v>88</v>
      </c>
      <c r="CP16" s="442">
        <f>SUMIF(CH16:CL16,"五島市",CH17:CL17)*'実績　算出シート　 (6コース) '!AL14</f>
        <v>0</v>
      </c>
      <c r="CQ16" s="443">
        <f>SUMIF(CH16:CL16,"五島市",CH18:CL18)*'実績　算出シート　 (6コース) '!AL16</f>
        <v>0</v>
      </c>
      <c r="CR16" s="460"/>
      <c r="CS16" s="445"/>
      <c r="CT16" s="701"/>
      <c r="CU16" s="446" t="s">
        <v>88</v>
      </c>
      <c r="CV16" s="447" t="str">
        <f>IF('実績　算出シート　 (6コース) '!O16="","0",DA14/CT15)</f>
        <v>0</v>
      </c>
      <c r="CW16" s="448" t="str">
        <f>IF('実績　算出シート　 (6コース) '!O16="","0",DA15/CT15)</f>
        <v>0</v>
      </c>
      <c r="CX16" s="449">
        <f>CV16*'実績　算出シート　 (6コース) '!AL14</f>
        <v>0</v>
      </c>
      <c r="CY16" s="450">
        <f>CW16*'実績　算出シート　 (6コース) '!AL16</f>
        <v>0</v>
      </c>
      <c r="CZ16" s="451">
        <f t="shared" si="0"/>
        <v>0</v>
      </c>
      <c r="DA16" s="457"/>
      <c r="DC16" s="452" t="s">
        <v>88</v>
      </c>
      <c r="DD16" s="447" t="str">
        <f>IF(('実績　算出シート　 (6コース) '!P16)="","0",('実績　算出シート　 (6コース) '!AL14+'実績　算出シート　 (6コース) '!AL16)*'実績　算出シート　 (6コース) '!P16*1000)</f>
        <v>0</v>
      </c>
      <c r="DE16" s="447">
        <f>COUNTA('実績　算出シート　 (6コース) '!O16)*('実績　算出シート　 (6コース) '!AL14+'実績　算出シート　 (6コース) '!AL16)</f>
        <v>0</v>
      </c>
      <c r="DF16" s="447">
        <f>COUNTA('実績　算出シート　 (6コース) '!Q16)*('実績　算出シート　 (6コース) '!AL14+'実績　算出シート　 (6コース) '!AL16)</f>
        <v>0</v>
      </c>
      <c r="DG16" s="447">
        <f>COUNTA('実績　算出シート　 (6コース) '!R16)*('実績　算出シート　 (6コース) '!AL14+'実績　算出シート　 (6コース) '!AL16)</f>
        <v>0</v>
      </c>
      <c r="DH16" s="380"/>
      <c r="DI16" s="380"/>
      <c r="DK16" s="390"/>
      <c r="DL16" s="165"/>
      <c r="DN16" s="167">
        <v>8</v>
      </c>
      <c r="DO16" s="390" t="s">
        <v>250</v>
      </c>
      <c r="DP16" s="390" t="s">
        <v>256</v>
      </c>
      <c r="DQ16" s="477">
        <v>3700</v>
      </c>
      <c r="DR16" s="167" t="s">
        <v>226</v>
      </c>
      <c r="DS16" s="167" t="s">
        <v>584</v>
      </c>
      <c r="DT16" s="167" t="s">
        <v>224</v>
      </c>
      <c r="DU16" s="167">
        <v>3400</v>
      </c>
      <c r="DV16" s="390" t="s">
        <v>326</v>
      </c>
      <c r="DW16" s="262">
        <v>1850</v>
      </c>
      <c r="DZ16" s="242">
        <v>8</v>
      </c>
      <c r="EA16" s="242" t="s">
        <v>250</v>
      </c>
      <c r="EB16" s="242" t="s">
        <v>256</v>
      </c>
      <c r="EC16" s="243">
        <v>3700</v>
      </c>
    </row>
    <row r="17" spans="2:133" ht="16.5" customHeight="1" thickBot="1">
      <c r="B17" s="684"/>
      <c r="C17" s="802"/>
      <c r="D17" s="803"/>
      <c r="E17" s="726"/>
      <c r="F17" s="727"/>
      <c r="G17" s="727"/>
      <c r="H17" s="727"/>
      <c r="I17" s="727"/>
      <c r="J17" s="727"/>
      <c r="K17" s="727"/>
      <c r="L17" s="728"/>
      <c r="M17" s="704" t="s">
        <v>568</v>
      </c>
      <c r="N17" s="705"/>
      <c r="O17" s="438"/>
      <c r="P17" s="439"/>
      <c r="Q17" s="525"/>
      <c r="R17" s="454"/>
      <c r="S17" s="799" t="s">
        <v>569</v>
      </c>
      <c r="T17" s="458"/>
      <c r="U17" s="785" t="str">
        <f>IF(T17="","",VLOOKUP(T17,$DR:$DU,3,FALSE))</f>
        <v/>
      </c>
      <c r="V17" s="786"/>
      <c r="W17" s="458"/>
      <c r="X17" s="785" t="str">
        <f>IF(W17="","",VLOOKUP(W17,$DR:$DU,3,FALSE))</f>
        <v/>
      </c>
      <c r="Y17" s="786"/>
      <c r="Z17" s="458"/>
      <c r="AA17" s="785" t="str">
        <f>IF(Z17="","",VLOOKUP(Z17,$DR:$DU,3,FALSE))</f>
        <v/>
      </c>
      <c r="AB17" s="786"/>
      <c r="AC17" s="458"/>
      <c r="AD17" s="785" t="str">
        <f>IF(AC17="","",VLOOKUP(AC17,$DR:$DU,3,FALSE))</f>
        <v/>
      </c>
      <c r="AE17" s="786"/>
      <c r="AF17" s="458"/>
      <c r="AG17" s="785" t="str">
        <f>IF(AF17="","",VLOOKUP(AF17,'実績　算出シート　 (6コース) '!$DR:$DU,3,FALSE))</f>
        <v/>
      </c>
      <c r="AH17" s="787"/>
      <c r="AI17" s="710"/>
      <c r="AJ17" s="713"/>
      <c r="AK17" s="714"/>
      <c r="AL17" s="761"/>
      <c r="AM17" s="762"/>
      <c r="AN17" s="763"/>
      <c r="AO17" s="763"/>
      <c r="AP17" s="764"/>
      <c r="AQ17" s="755"/>
      <c r="AR17" s="756"/>
      <c r="AS17" s="734"/>
      <c r="AT17" s="735"/>
      <c r="AU17" s="735"/>
      <c r="AV17" s="720"/>
      <c r="AW17" s="721"/>
      <c r="AX17" s="722"/>
      <c r="CB17" s="294"/>
      <c r="CC17" s="167"/>
      <c r="CD17" s="294"/>
      <c r="CE17" s="294"/>
      <c r="CF17" s="294"/>
      <c r="CG17" s="455" t="s">
        <v>570</v>
      </c>
      <c r="CH17" s="459" t="e">
        <f>VLOOKUP('実績　算出シート　 (6コース) '!T17,$DR:$DV,4,FALSE)</f>
        <v>#N/A</v>
      </c>
      <c r="CI17" s="459" t="e">
        <f>VLOOKUP('実績　算出シート　 (6コース) '!W17,$DR:$DV,4,FALSE)</f>
        <v>#N/A</v>
      </c>
      <c r="CJ17" s="459" t="e">
        <f>VLOOKUP('実績　算出シート　 (6コース) '!Z17,$DR:$DV,4,FALSE)</f>
        <v>#N/A</v>
      </c>
      <c r="CK17" s="459" t="e">
        <f>VLOOKUP('実績　算出シート　 (6コース) '!AC17,$DR:$DV,4,FALSE)</f>
        <v>#N/A</v>
      </c>
      <c r="CL17" s="459" t="e">
        <f>VLOOKUP('実績　算出シート　 (6コース) '!AF17,$DR:$DV,4,FALSE)</f>
        <v>#N/A</v>
      </c>
      <c r="CN17" s="440"/>
      <c r="CO17" s="441" t="s">
        <v>568</v>
      </c>
      <c r="CP17" s="442">
        <f>SUMIF(CH16:CL16,"新上五島町",CH17:CL17)*'実績　算出シート　 (6コース) '!AL14</f>
        <v>0</v>
      </c>
      <c r="CQ17" s="443">
        <f>SUMIF(CH16:CL16,"上五島",CH18:CL18)*'実績　算出シート　 (6コース) '!AL16</f>
        <v>0</v>
      </c>
      <c r="CR17" s="460"/>
      <c r="CS17" s="445"/>
      <c r="CT17" s="461"/>
      <c r="CU17" s="446" t="s">
        <v>568</v>
      </c>
      <c r="CV17" s="447" t="str">
        <f>IF('実績　算出シート　 (6コース) '!O17="","0",DA14/CT15)</f>
        <v>0</v>
      </c>
      <c r="CW17" s="448" t="str">
        <f>IF('実績　算出シート　 (6コース) '!O17="","0",DA15/CT15)</f>
        <v>0</v>
      </c>
      <c r="CX17" s="449">
        <f>CV17*'実績　算出シート　 (6コース) '!AL14</f>
        <v>0</v>
      </c>
      <c r="CY17" s="450">
        <f>CW17*'実績　算出シート　 (6コース) '!AL16</f>
        <v>0</v>
      </c>
      <c r="CZ17" s="451">
        <f t="shared" si="0"/>
        <v>0</v>
      </c>
      <c r="DA17" s="457"/>
      <c r="DB17" s="462"/>
      <c r="DC17" s="452" t="s">
        <v>568</v>
      </c>
      <c r="DD17" s="447" t="str">
        <f>IF(('実績　算出シート　 (6コース) '!P17)="","0",('実績　算出シート　 (6コース) '!AL14+'実績　算出シート　 (6コース) '!AL16)*'実績　算出シート　 (6コース) '!P17*1000)</f>
        <v>0</v>
      </c>
      <c r="DE17" s="447">
        <f>COUNTA('実績　算出シート　 (6コース) '!O17)*('実績　算出シート　 (6コース) '!AL14+'実績　算出シート　 (6コース) '!AL16)</f>
        <v>0</v>
      </c>
      <c r="DF17" s="447">
        <f>COUNTA('実績　算出シート　 (6コース) '!Q17)*('実績　算出シート　 (6コース) '!AL14+'実績　算出シート　 (6コース) '!AL16)</f>
        <v>0</v>
      </c>
      <c r="DG17" s="447">
        <f>COUNTA('実績　算出シート　 (6コース) '!R17)*('実績　算出シート　 (6コース) '!AL14+'実績　算出シート　 (6コース) '!AL16)</f>
        <v>0</v>
      </c>
      <c r="DH17" s="380"/>
      <c r="DI17" s="380"/>
      <c r="DK17" s="390"/>
      <c r="DL17" s="165"/>
      <c r="DM17" s="380"/>
      <c r="DN17" s="167">
        <v>9</v>
      </c>
      <c r="DO17" s="390" t="s">
        <v>253</v>
      </c>
      <c r="DP17" s="167" t="s">
        <v>256</v>
      </c>
      <c r="DQ17" s="477">
        <v>400</v>
      </c>
      <c r="DU17" s="167"/>
      <c r="DV17" s="390"/>
      <c r="DW17" s="262">
        <v>200</v>
      </c>
      <c r="DZ17" s="242">
        <v>9</v>
      </c>
      <c r="EA17" s="242" t="s">
        <v>253</v>
      </c>
      <c r="EB17" s="242" t="s">
        <v>256</v>
      </c>
      <c r="EC17" s="243">
        <v>400</v>
      </c>
    </row>
    <row r="18" spans="2:133" ht="16.5" customHeight="1">
      <c r="B18" s="684"/>
      <c r="C18" s="804"/>
      <c r="D18" s="805"/>
      <c r="E18" s="788" t="s">
        <v>574</v>
      </c>
      <c r="F18" s="790"/>
      <c r="G18" s="790"/>
      <c r="H18" s="790"/>
      <c r="I18" s="792" t="s">
        <v>575</v>
      </c>
      <c r="J18" s="790"/>
      <c r="K18" s="790"/>
      <c r="L18" s="794"/>
      <c r="M18" s="704" t="s">
        <v>90</v>
      </c>
      <c r="N18" s="705"/>
      <c r="O18" s="438"/>
      <c r="P18" s="439"/>
      <c r="Q18" s="528"/>
      <c r="R18" s="454"/>
      <c r="S18" s="800"/>
      <c r="T18" s="796" t="str">
        <f>IF(T17="","",VLOOKUP(T17,$DR:$DU,2,FALSE))</f>
        <v/>
      </c>
      <c r="U18" s="797"/>
      <c r="V18" s="798"/>
      <c r="W18" s="796" t="str">
        <f>IF(W17="","",VLOOKUP(W17,$DR:$DU,2,FALSE))</f>
        <v/>
      </c>
      <c r="X18" s="797"/>
      <c r="Y18" s="798"/>
      <c r="Z18" s="796" t="str">
        <f>IF(Z17="","",VLOOKUP(Z17,$DR:$DU,2,FALSE))</f>
        <v/>
      </c>
      <c r="AA18" s="797"/>
      <c r="AB18" s="798"/>
      <c r="AC18" s="796" t="str">
        <f>IF(AC17="","",VLOOKUP(AC17,$DR:$DU,2,FALSE))</f>
        <v/>
      </c>
      <c r="AD18" s="797"/>
      <c r="AE18" s="798"/>
      <c r="AF18" s="796" t="str">
        <f>IF(AF17="","",VLOOKUP(AF17,'実績　算出シート　 (6コース) '!$DR:$DU,2,FALSE))</f>
        <v/>
      </c>
      <c r="AG18" s="797"/>
      <c r="AH18" s="808"/>
      <c r="AI18" s="773" t="s">
        <v>144</v>
      </c>
      <c r="AJ18" s="774"/>
      <c r="AK18" s="775"/>
      <c r="AL18" s="741">
        <f>AL14+AL16</f>
        <v>0</v>
      </c>
      <c r="AM18" s="742"/>
      <c r="AN18" s="749">
        <f>AN14+AN16</f>
        <v>0</v>
      </c>
      <c r="AO18" s="749"/>
      <c r="AP18" s="779"/>
      <c r="AQ18" s="755"/>
      <c r="AR18" s="756"/>
      <c r="AS18" s="734"/>
      <c r="AT18" s="735"/>
      <c r="AU18" s="735"/>
      <c r="AV18" s="720"/>
      <c r="AW18" s="721"/>
      <c r="AX18" s="722"/>
      <c r="CB18" s="294"/>
      <c r="CC18" s="167"/>
      <c r="CD18" s="294"/>
      <c r="CE18" s="294"/>
      <c r="CF18" s="294"/>
      <c r="CG18" s="455" t="s">
        <v>576</v>
      </c>
      <c r="CH18" s="459" t="e">
        <f>CH17</f>
        <v>#N/A</v>
      </c>
      <c r="CI18" s="459" t="e">
        <f>CI17</f>
        <v>#N/A</v>
      </c>
      <c r="CJ18" s="459" t="e">
        <f>CJ17</f>
        <v>#N/A</v>
      </c>
      <c r="CK18" s="459" t="e">
        <f>CK17</f>
        <v>#N/A</v>
      </c>
      <c r="CL18" s="459" t="e">
        <f>CL17</f>
        <v>#N/A</v>
      </c>
      <c r="CN18" s="440"/>
      <c r="CO18" s="441" t="s">
        <v>90</v>
      </c>
      <c r="CP18" s="442">
        <f>SUMIF(CH16:CL16,"小値賀町",CH17:CL17)*'実績　算出シート　 (6コース) '!AL14</f>
        <v>0</v>
      </c>
      <c r="CQ18" s="443">
        <f>SUMIF(CH16:CL16,"小値賀",CH18:CL18)*'実績　算出シート　 (6コース) '!AL16</f>
        <v>0</v>
      </c>
      <c r="CR18" s="460"/>
      <c r="CS18" s="445"/>
      <c r="CT18" s="461"/>
      <c r="CU18" s="446" t="s">
        <v>90</v>
      </c>
      <c r="CV18" s="447" t="str">
        <f>IF('実績　算出シート　 (6コース) '!O18="","0",DA14/CT15)</f>
        <v>0</v>
      </c>
      <c r="CW18" s="448" t="str">
        <f>IF('実績　算出シート　 (6コース) '!O18="","0",DA15/CT15)</f>
        <v>0</v>
      </c>
      <c r="CX18" s="449">
        <f>CV18*'実績　算出シート　 (6コース) '!AL14</f>
        <v>0</v>
      </c>
      <c r="CY18" s="450">
        <f>CW18*'実績　算出シート　 (6コース) '!AL16</f>
        <v>0</v>
      </c>
      <c r="CZ18" s="451">
        <f t="shared" si="0"/>
        <v>0</v>
      </c>
      <c r="DA18" s="457"/>
      <c r="DB18" s="462"/>
      <c r="DC18" s="452" t="s">
        <v>90</v>
      </c>
      <c r="DD18" s="447" t="str">
        <f>IF(('実績　算出シート　 (6コース) '!P18)="","0",('実績　算出シート　 (6コース) '!AL14+'実績　算出シート　 (6コース) '!AL16)*'実績　算出シート　 (6コース) '!P18*1000)</f>
        <v>0</v>
      </c>
      <c r="DE18" s="447">
        <f>COUNTA('実績　算出シート　 (6コース) '!O18)*('実績　算出シート　 (6コース) '!AL14+'実績　算出シート　 (6コース) '!AL16)</f>
        <v>0</v>
      </c>
      <c r="DF18" s="447">
        <f>COUNTA('実績　算出シート　 (6コース) '!Q18)*('実績　算出シート　 (6コース) '!AL14+'実績　算出シート　 (6コース) '!AL16)</f>
        <v>0</v>
      </c>
      <c r="DG18" s="447">
        <f>COUNTA('実績　算出シート　 (6コース) '!R18)*('実績　算出シート　 (6コース) '!AL14+'実績　算出シート　 (6コース) '!AL16)</f>
        <v>0</v>
      </c>
      <c r="DH18" s="380"/>
      <c r="DI18" s="380"/>
      <c r="DK18" s="390"/>
      <c r="DL18" s="165"/>
      <c r="DM18" s="294"/>
      <c r="DN18" s="167">
        <v>10</v>
      </c>
      <c r="DO18" s="390" t="s">
        <v>258</v>
      </c>
      <c r="DP18" s="167" t="s">
        <v>251</v>
      </c>
      <c r="DQ18" s="477">
        <v>1600</v>
      </c>
      <c r="DU18" s="167"/>
      <c r="DV18" s="167"/>
      <c r="DW18" s="262">
        <v>800</v>
      </c>
      <c r="DZ18" s="242">
        <v>10</v>
      </c>
      <c r="EA18" s="242" t="s">
        <v>258</v>
      </c>
      <c r="EB18" s="242" t="s">
        <v>251</v>
      </c>
      <c r="EC18" s="243">
        <v>1600</v>
      </c>
    </row>
    <row r="19" spans="2:133" ht="16.5" customHeight="1" thickBot="1">
      <c r="B19" s="684"/>
      <c r="C19" s="806"/>
      <c r="D19" s="807"/>
      <c r="E19" s="789"/>
      <c r="F19" s="791"/>
      <c r="G19" s="791"/>
      <c r="H19" s="791"/>
      <c r="I19" s="793"/>
      <c r="J19" s="791"/>
      <c r="K19" s="791"/>
      <c r="L19" s="795"/>
      <c r="M19" s="782" t="s">
        <v>91</v>
      </c>
      <c r="N19" s="783"/>
      <c r="O19" s="463"/>
      <c r="P19" s="464"/>
      <c r="Q19" s="529"/>
      <c r="R19" s="530"/>
      <c r="S19" s="801"/>
      <c r="T19" s="765" t="str">
        <f>IF(T17="","",VLOOKUP(T17,$DR:$DU,4,FALSE))</f>
        <v/>
      </c>
      <c r="U19" s="766"/>
      <c r="V19" s="784"/>
      <c r="W19" s="765" t="str">
        <f>IF(W17="","",VLOOKUP(W17,$DR:$DU,4,FALSE))</f>
        <v/>
      </c>
      <c r="X19" s="766"/>
      <c r="Y19" s="784"/>
      <c r="Z19" s="765" t="str">
        <f>IF(Z17="","",VLOOKUP(Z17,$DR:$DU,4,FALSE))</f>
        <v/>
      </c>
      <c r="AA19" s="766"/>
      <c r="AB19" s="784"/>
      <c r="AC19" s="765" t="str">
        <f>IF(AC17="","",VLOOKUP(AC17,$DR:$DU,4,FALSE))</f>
        <v/>
      </c>
      <c r="AD19" s="766"/>
      <c r="AE19" s="784"/>
      <c r="AF19" s="765" t="str">
        <f>IF(AF17="","",VLOOKUP(AF17,'実績　算出シート　 (6コース) '!$DR:$DU,4,FALSE))</f>
        <v/>
      </c>
      <c r="AG19" s="766"/>
      <c r="AH19" s="767"/>
      <c r="AI19" s="776"/>
      <c r="AJ19" s="777"/>
      <c r="AK19" s="778"/>
      <c r="AL19" s="713"/>
      <c r="AM19" s="714"/>
      <c r="AN19" s="780"/>
      <c r="AO19" s="780"/>
      <c r="AP19" s="781"/>
      <c r="AQ19" s="757"/>
      <c r="AR19" s="758"/>
      <c r="AS19" s="736"/>
      <c r="AT19" s="737"/>
      <c r="AU19" s="737"/>
      <c r="AV19" s="723"/>
      <c r="AW19" s="724"/>
      <c r="AX19" s="725"/>
      <c r="CB19" s="294"/>
      <c r="CC19" s="167"/>
      <c r="CD19" s="294"/>
      <c r="CE19" s="294"/>
      <c r="CF19" s="294"/>
      <c r="CN19" s="465"/>
      <c r="CO19" s="466" t="s">
        <v>91</v>
      </c>
      <c r="CP19" s="467">
        <f>SUMIF(CH16:CL16,"宇久町",CH17:CL17)*'実績　算出シート　 (6コース) '!AL14</f>
        <v>0</v>
      </c>
      <c r="CQ19" s="468">
        <f>SUMIF(CH16:CL16,"宇久",CH18:CL18)*'実績　算出シート　 (6コース) '!AL16</f>
        <v>0</v>
      </c>
      <c r="CR19" s="460"/>
      <c r="CS19" s="445"/>
      <c r="CT19" s="469"/>
      <c r="CU19" s="470" t="s">
        <v>91</v>
      </c>
      <c r="CV19" s="471" t="str">
        <f>IF('実績　算出シート　 (6コース) '!O19="","0",DA14/CT15)</f>
        <v>0</v>
      </c>
      <c r="CW19" s="472" t="str">
        <f>IF('実績　算出シート　 (6コース) '!O19="","0",DA15/CT15)</f>
        <v>0</v>
      </c>
      <c r="CX19" s="473">
        <f>CV19*'実績　算出シート　 (6コース) '!AL14</f>
        <v>0</v>
      </c>
      <c r="CY19" s="474">
        <f>CW19*'実績　算出シート　 (6コース) '!AL16</f>
        <v>0</v>
      </c>
      <c r="CZ19" s="475">
        <f t="shared" si="0"/>
        <v>0</v>
      </c>
      <c r="DA19" s="457"/>
      <c r="DC19" s="476" t="s">
        <v>91</v>
      </c>
      <c r="DD19" s="471" t="str">
        <f>IF(('実績　算出シート　 (6コース) '!P19)="","0",('実績　算出シート　 (6コース) '!AL14+'実績　算出シート　 (6コース) '!AL16)*'実績　算出シート　 (6コース) '!P19*1000)</f>
        <v>0</v>
      </c>
      <c r="DE19" s="471">
        <f>COUNTA('実績　算出シート　 (6コース) '!O19)*('実績　算出シート　 (6コース) '!AL14+'実績　算出シート　 (6コース) '!AL16)</f>
        <v>0</v>
      </c>
      <c r="DF19" s="471">
        <f>COUNTA('実績　算出シート　 (6コース) '!Q19)*('実績　算出シート　 (6コース) '!AL14+'実績　算出シート　 (6コース) '!AL16)</f>
        <v>0</v>
      </c>
      <c r="DG19" s="471">
        <f>COUNTA('実績　算出シート　 (6コース) '!R19)*('実績　算出シート　 (6コース) '!AL14+'実績　算出シート　 (6コース) '!AL16)</f>
        <v>0</v>
      </c>
      <c r="DH19" s="380"/>
      <c r="DI19" s="380"/>
      <c r="DK19" s="390"/>
      <c r="DL19" s="165"/>
      <c r="DM19" s="294"/>
      <c r="DN19" s="167">
        <v>11</v>
      </c>
      <c r="DO19" s="390" t="s">
        <v>259</v>
      </c>
      <c r="DP19" s="167" t="s">
        <v>251</v>
      </c>
      <c r="DQ19" s="477">
        <v>1600</v>
      </c>
      <c r="DU19" s="167"/>
      <c r="DV19" s="167"/>
      <c r="DW19" s="262">
        <v>800</v>
      </c>
      <c r="DZ19" s="242">
        <v>11</v>
      </c>
      <c r="EA19" s="242" t="s">
        <v>259</v>
      </c>
      <c r="EB19" s="242" t="s">
        <v>251</v>
      </c>
      <c r="EC19" s="243">
        <v>1600</v>
      </c>
    </row>
    <row r="20" spans="2:133" ht="16.5" customHeight="1" thickTop="1" thickBot="1">
      <c r="B20" s="684">
        <v>3</v>
      </c>
      <c r="C20" s="685"/>
      <c r="D20" s="810"/>
      <c r="E20" s="689" t="s">
        <v>549</v>
      </c>
      <c r="F20" s="690"/>
      <c r="G20" s="691"/>
      <c r="H20" s="691"/>
      <c r="I20" s="691"/>
      <c r="J20" s="691"/>
      <c r="K20" s="691"/>
      <c r="L20" s="692"/>
      <c r="M20" s="768" t="s">
        <v>550</v>
      </c>
      <c r="N20" s="769"/>
      <c r="O20" s="420"/>
      <c r="P20" s="421"/>
      <c r="Q20" s="523"/>
      <c r="R20" s="524"/>
      <c r="S20" s="770" t="s">
        <v>551</v>
      </c>
      <c r="T20" s="422"/>
      <c r="U20" s="675" t="str">
        <f>IF(T20="","",VLOOKUP(T20,$DN:$DQ,3,FALSE))</f>
        <v/>
      </c>
      <c r="V20" s="676"/>
      <c r="W20" s="422"/>
      <c r="X20" s="675" t="str">
        <f>IF(W20="","",VLOOKUP(W20,$DN:$DQ,3,FALSE))</f>
        <v/>
      </c>
      <c r="Y20" s="676"/>
      <c r="Z20" s="422"/>
      <c r="AA20" s="675" t="str">
        <f>IF(Z20="","",VLOOKUP(Z20,$DN:$DQ,3,FALSE))</f>
        <v/>
      </c>
      <c r="AB20" s="676"/>
      <c r="AC20" s="422"/>
      <c r="AD20" s="675" t="str">
        <f>IF(AC20="","",VLOOKUP(AC20,$DN:$DQ,3,FALSE))</f>
        <v/>
      </c>
      <c r="AE20" s="676"/>
      <c r="AF20" s="422"/>
      <c r="AG20" s="675" t="str">
        <f>IF(AF20="","",VLOOKUP(AF20,$DN:$DQ,3,FALSE))</f>
        <v/>
      </c>
      <c r="AH20" s="738"/>
      <c r="AI20" s="829" t="s">
        <v>243</v>
      </c>
      <c r="AJ20" s="741">
        <f>DA20+CR20</f>
        <v>0</v>
      </c>
      <c r="AK20" s="742"/>
      <c r="AL20" s="745"/>
      <c r="AM20" s="746"/>
      <c r="AN20" s="749">
        <f>(AJ20*AL20)</f>
        <v>0</v>
      </c>
      <c r="AO20" s="749"/>
      <c r="AP20" s="750"/>
      <c r="AQ20" s="753">
        <f>SUM(P20:P25)*AL24</f>
        <v>0</v>
      </c>
      <c r="AR20" s="754"/>
      <c r="AS20" s="715"/>
      <c r="AT20" s="716"/>
      <c r="AU20" s="716"/>
      <c r="AV20" s="820"/>
      <c r="AW20" s="821"/>
      <c r="AX20" s="822"/>
      <c r="CB20" s="294"/>
      <c r="CC20" s="167"/>
      <c r="CD20" s="294"/>
      <c r="CE20" s="294"/>
      <c r="CF20" s="294"/>
      <c r="CN20" s="424">
        <v>3</v>
      </c>
      <c r="CO20" s="425" t="s">
        <v>553</v>
      </c>
      <c r="CP20" s="426">
        <f>SUMIF(CH22:CL22,"対馬市",CH23:CL23)*'実績　算出シート　 (6コース) '!AL20</f>
        <v>0</v>
      </c>
      <c r="CQ20" s="427">
        <f>SUMIF(CH22:CL22,"対馬市",CH24:CL24)*'実績　算出シート　 (6コース) '!AL22</f>
        <v>0</v>
      </c>
      <c r="CR20" s="428">
        <f>SUM('実績　算出シート　 (6コース) '!T25:AH25)</f>
        <v>0</v>
      </c>
      <c r="CS20" s="445"/>
      <c r="CT20" s="429" t="s">
        <v>508</v>
      </c>
      <c r="CU20" s="430" t="s">
        <v>553</v>
      </c>
      <c r="CV20" s="431" t="str">
        <f>IF('実績　算出シート　 (6コース) '!O20="","0",DA20/CT21)</f>
        <v>0</v>
      </c>
      <c r="CW20" s="432" t="str">
        <f>IF('実績　算出シート　 (6コース) '!O20="","0",DA21/CT21)</f>
        <v>0</v>
      </c>
      <c r="CX20" s="433">
        <f>CV20*'実績　算出シート　 (6コース) '!AL20</f>
        <v>0</v>
      </c>
      <c r="CY20" s="434">
        <f>CW20*'実績　算出シート　 (6コース) '!AL22</f>
        <v>0</v>
      </c>
      <c r="CZ20" s="435">
        <f t="shared" si="0"/>
        <v>0</v>
      </c>
      <c r="DA20" s="428">
        <f>SUM('実績　算出シート　 (6コース) '!T22:AH22)</f>
        <v>0</v>
      </c>
      <c r="DC20" s="436" t="s">
        <v>553</v>
      </c>
      <c r="DD20" s="431" t="str">
        <f>IF(('実績　算出シート　 (6コース) '!P20)="","0",('実績　算出シート　 (6コース) '!AL20+'実績　算出シート　 (6コース) '!AL22)*'実績　算出シート　 (6コース) '!P20*1000)</f>
        <v>0</v>
      </c>
      <c r="DE20" s="431">
        <f>COUNTA('実績　算出シート　 (6コース) '!O20)*('実績　算出シート　 (6コース) '!AL20+'実績　算出シート　 (6コース) '!AL22)</f>
        <v>0</v>
      </c>
      <c r="DF20" s="431">
        <f>COUNTA('実績　算出シート　 (6コース) '!Q20)*('実績　算出シート　 (6コース) '!AL20+'実績　算出シート　 (6コース) '!AL22)</f>
        <v>0</v>
      </c>
      <c r="DG20" s="431">
        <f>COUNTA('実績　算出シート　 (6コース) '!R20)*('実績　算出シート　 (6コース) '!AL20+'実績　算出シート　 (6コース) '!AL22)</f>
        <v>0</v>
      </c>
      <c r="DH20" s="380"/>
      <c r="DI20" s="380"/>
      <c r="DK20" s="390"/>
      <c r="DL20" s="165"/>
      <c r="DM20" s="294"/>
      <c r="DN20" s="167">
        <v>12</v>
      </c>
      <c r="DO20" s="390" t="s">
        <v>260</v>
      </c>
      <c r="DP20" s="167" t="s">
        <v>251</v>
      </c>
      <c r="DQ20" s="477">
        <v>1600</v>
      </c>
      <c r="DU20" s="167"/>
      <c r="DV20" s="167"/>
      <c r="DW20" s="262">
        <v>800</v>
      </c>
      <c r="DZ20" s="242">
        <v>12</v>
      </c>
      <c r="EA20" s="242" t="s">
        <v>260</v>
      </c>
      <c r="EB20" s="242" t="s">
        <v>251</v>
      </c>
      <c r="EC20" s="243">
        <v>1600</v>
      </c>
    </row>
    <row r="21" spans="2:133" ht="16.5" customHeight="1">
      <c r="B21" s="684"/>
      <c r="C21" s="809"/>
      <c r="D21" s="811"/>
      <c r="E21" s="726"/>
      <c r="F21" s="727"/>
      <c r="G21" s="727"/>
      <c r="H21" s="727"/>
      <c r="I21" s="727"/>
      <c r="J21" s="727"/>
      <c r="K21" s="727"/>
      <c r="L21" s="728"/>
      <c r="M21" s="704" t="s">
        <v>554</v>
      </c>
      <c r="N21" s="705"/>
      <c r="O21" s="438"/>
      <c r="P21" s="439"/>
      <c r="Q21" s="525"/>
      <c r="R21" s="526"/>
      <c r="S21" s="771"/>
      <c r="T21" s="729" t="str">
        <f>IF(T20="","",VLOOKUP(T20,$DN:$DQ,2,FALSE))</f>
        <v/>
      </c>
      <c r="U21" s="730"/>
      <c r="V21" s="731"/>
      <c r="W21" s="729" t="str">
        <f>IF(W20="","",VLOOKUP(W20,$DN:$DQ,2,FALSE))</f>
        <v/>
      </c>
      <c r="X21" s="730"/>
      <c r="Y21" s="731"/>
      <c r="Z21" s="729" t="str">
        <f>IF(Z20="","",VLOOKUP(Z20,$DN:$DQ,2,FALSE))</f>
        <v/>
      </c>
      <c r="AA21" s="730"/>
      <c r="AB21" s="731"/>
      <c r="AC21" s="729" t="str">
        <f>IF(AC20="","",VLOOKUP(AC20,$DN:$DQ,2,FALSE))</f>
        <v/>
      </c>
      <c r="AD21" s="730"/>
      <c r="AE21" s="731"/>
      <c r="AF21" s="729" t="str">
        <f>IF(AF20="","",VLOOKUP(AF20,$DN:$DQ,2,FALSE))</f>
        <v/>
      </c>
      <c r="AG21" s="730"/>
      <c r="AH21" s="731"/>
      <c r="AI21" s="740"/>
      <c r="AJ21" s="743"/>
      <c r="AK21" s="744"/>
      <c r="AL21" s="747"/>
      <c r="AM21" s="748"/>
      <c r="AN21" s="751"/>
      <c r="AO21" s="751"/>
      <c r="AP21" s="752"/>
      <c r="AQ21" s="755"/>
      <c r="AR21" s="756"/>
      <c r="AS21" s="732"/>
      <c r="AT21" s="733"/>
      <c r="AU21" s="733"/>
      <c r="AV21" s="823"/>
      <c r="AW21" s="824"/>
      <c r="AX21" s="825"/>
      <c r="CB21" s="294"/>
      <c r="CC21" s="167"/>
      <c r="CD21" s="294"/>
      <c r="CE21" s="294"/>
      <c r="CF21" s="294"/>
      <c r="CN21" s="440"/>
      <c r="CO21" s="441" t="s">
        <v>555</v>
      </c>
      <c r="CP21" s="442">
        <f>SUMIF(CH22:CL22,"壱岐市",CH23:CL23)*'実績　算出シート　 (6コース) '!AL20</f>
        <v>0</v>
      </c>
      <c r="CQ21" s="443">
        <f>SUMIF(CH22:CL22,"壱岐市",CH24:CL24)*'実績　算出シート　 (6コース) '!AL22</f>
        <v>0</v>
      </c>
      <c r="CR21" s="444">
        <f>CR20</f>
        <v>0</v>
      </c>
      <c r="CS21" s="445"/>
      <c r="CT21" s="700">
        <f>COUNTA('実績　算出シート　 (6コース) '!O20:O25)</f>
        <v>0</v>
      </c>
      <c r="CU21" s="446" t="s">
        <v>555</v>
      </c>
      <c r="CV21" s="447" t="str">
        <f>IF('実績　算出シート　 (6コース) '!O21="","0",DA20/CT21)</f>
        <v>0</v>
      </c>
      <c r="CW21" s="448" t="str">
        <f>IF('実績　算出シート　 (6コース) '!O21="","0",DA21/CT21)</f>
        <v>0</v>
      </c>
      <c r="CX21" s="449">
        <f>CV21*'実績　算出シート　 (6コース) '!AL20</f>
        <v>0</v>
      </c>
      <c r="CY21" s="450">
        <f>CW21*'実績　算出シート　 (6コース) '!AL22</f>
        <v>0</v>
      </c>
      <c r="CZ21" s="451">
        <f t="shared" si="0"/>
        <v>0</v>
      </c>
      <c r="DA21" s="444">
        <f>CL47</f>
        <v>0</v>
      </c>
      <c r="DC21" s="452" t="s">
        <v>555</v>
      </c>
      <c r="DD21" s="447" t="str">
        <f>IF(('実績　算出シート　 (6コース) '!P21)="","0",('実績　算出シート　 (6コース) '!AL20+'実績　算出シート　 (6コース) '!AL22)*'実績　算出シート　 (6コース) '!P21*1000)</f>
        <v>0</v>
      </c>
      <c r="DE21" s="447">
        <f>COUNTA('実績　算出シート　 (6コース) '!O21)*('実績　算出シート　 (6コース) '!AL20+'実績　算出シート　 (6コース) '!AL22)</f>
        <v>0</v>
      </c>
      <c r="DF21" s="447">
        <f>COUNTA('実績　算出シート　 (6コース) '!Q21)*('実績　算出シート　 (6コース) '!AL20+'実績　算出シート　 (6コース) '!AL22)</f>
        <v>0</v>
      </c>
      <c r="DG21" s="447">
        <f>COUNTA('実績　算出シート　 (6コース) '!R21)*('実績　算出シート　 (6コース) '!AL20+'実績　算出シート　 (6コース) '!AL22)</f>
        <v>0</v>
      </c>
      <c r="DH21" s="380"/>
      <c r="DI21" s="380"/>
      <c r="DK21" s="390"/>
      <c r="DL21" s="165"/>
      <c r="DM21" s="294"/>
      <c r="DN21" s="167">
        <v>13</v>
      </c>
      <c r="DO21" s="390" t="s">
        <v>261</v>
      </c>
      <c r="DP21" s="167" t="s">
        <v>251</v>
      </c>
      <c r="DQ21" s="477">
        <v>300</v>
      </c>
      <c r="DU21" s="167"/>
      <c r="DV21" s="167"/>
      <c r="DW21" s="262">
        <v>150</v>
      </c>
      <c r="DZ21" s="242">
        <v>13</v>
      </c>
      <c r="EA21" s="242" t="s">
        <v>261</v>
      </c>
      <c r="EB21" s="242" t="s">
        <v>251</v>
      </c>
      <c r="EC21" s="243">
        <v>300</v>
      </c>
    </row>
    <row r="22" spans="2:133" ht="16.5" customHeight="1">
      <c r="B22" s="684"/>
      <c r="C22" s="818" t="s">
        <v>601</v>
      </c>
      <c r="D22" s="819"/>
      <c r="E22" s="726"/>
      <c r="F22" s="727"/>
      <c r="G22" s="727"/>
      <c r="H22" s="727"/>
      <c r="I22" s="727"/>
      <c r="J22" s="727"/>
      <c r="K22" s="727"/>
      <c r="L22" s="728"/>
      <c r="M22" s="704" t="s">
        <v>88</v>
      </c>
      <c r="N22" s="705"/>
      <c r="O22" s="438"/>
      <c r="P22" s="439"/>
      <c r="Q22" s="525"/>
      <c r="R22" s="454"/>
      <c r="S22" s="772"/>
      <c r="T22" s="706" t="str">
        <f>IF(T20="","",VLOOKUP(T20,$DN:$DQ,4,FALSE))</f>
        <v/>
      </c>
      <c r="U22" s="707"/>
      <c r="V22" s="708"/>
      <c r="W22" s="706" t="str">
        <f>IF(W20="","",VLOOKUP(W20,$DN:$DQ,4,FALSE))</f>
        <v/>
      </c>
      <c r="X22" s="707"/>
      <c r="Y22" s="708"/>
      <c r="Z22" s="706" t="str">
        <f>IF(Z20="","",VLOOKUP(Z20,$DN:$DQ,4,FALSE))</f>
        <v/>
      </c>
      <c r="AA22" s="707"/>
      <c r="AB22" s="708"/>
      <c r="AC22" s="706" t="str">
        <f>IF(AC20="","",VLOOKUP(AC20,$DN:$DQ,4,FALSE))</f>
        <v/>
      </c>
      <c r="AD22" s="707"/>
      <c r="AE22" s="708"/>
      <c r="AF22" s="706" t="str">
        <f>IF(AF20="","",VLOOKUP(AF20,$DN:$DQ,4,FALSE))</f>
        <v/>
      </c>
      <c r="AG22" s="707"/>
      <c r="AH22" s="708"/>
      <c r="AI22" s="709" t="s">
        <v>561</v>
      </c>
      <c r="AJ22" s="711">
        <f>CR21+DA21</f>
        <v>0</v>
      </c>
      <c r="AK22" s="712"/>
      <c r="AL22" s="759"/>
      <c r="AM22" s="760"/>
      <c r="AN22" s="751">
        <f>(AJ22*AL22)</f>
        <v>0</v>
      </c>
      <c r="AO22" s="751"/>
      <c r="AP22" s="752"/>
      <c r="AQ22" s="755"/>
      <c r="AR22" s="756"/>
      <c r="AS22" s="734"/>
      <c r="AT22" s="735"/>
      <c r="AU22" s="735"/>
      <c r="AV22" s="823"/>
      <c r="AW22" s="824"/>
      <c r="AX22" s="825"/>
      <c r="CB22" s="294"/>
      <c r="CC22" s="167"/>
      <c r="CD22" s="294"/>
      <c r="CE22" s="294"/>
      <c r="CF22" s="294"/>
      <c r="CG22" s="455" t="s">
        <v>562</v>
      </c>
      <c r="CH22" s="456" t="e">
        <f>VLOOKUP('実績　算出シート　 (6コース) '!T23,$DR:$DV,5,FALSE)</f>
        <v>#N/A</v>
      </c>
      <c r="CI22" s="456" t="e">
        <f>VLOOKUP('実績　算出シート　 (6コース) '!W23,$DR:$DV,5,FALSE)</f>
        <v>#N/A</v>
      </c>
      <c r="CJ22" s="456" t="e">
        <f>VLOOKUP('実績　算出シート　 (6コース) '!Z23,$DR:$DV,5,FALSE)</f>
        <v>#N/A</v>
      </c>
      <c r="CK22" s="456" t="e">
        <f>VLOOKUP('実績　算出シート　 (6コース) '!AC23,$DR:$DV,5,FALSE)</f>
        <v>#N/A</v>
      </c>
      <c r="CL22" s="456" t="e">
        <f>VLOOKUP('実績　算出シート　 (6コース) '!AF23,$DR:$DV,5,FALSE)</f>
        <v>#N/A</v>
      </c>
      <c r="CN22" s="440"/>
      <c r="CO22" s="441" t="s">
        <v>88</v>
      </c>
      <c r="CP22" s="442">
        <f>SUMIF(CH22:CL22,"五島市",CH23:CL23)*'実績　算出シート　 (6コース) '!AL20</f>
        <v>0</v>
      </c>
      <c r="CQ22" s="443">
        <f>SUMIF(CH22:CL22,"五島市",CH24:CL24)*'実績　算出シート　 (6コース) '!AL22</f>
        <v>0</v>
      </c>
      <c r="CR22" s="460"/>
      <c r="CS22" s="445"/>
      <c r="CT22" s="701"/>
      <c r="CU22" s="446" t="s">
        <v>88</v>
      </c>
      <c r="CV22" s="447" t="str">
        <f>IF('実績　算出シート　 (6コース) '!O22="","0",DA20/CT21)</f>
        <v>0</v>
      </c>
      <c r="CW22" s="448" t="str">
        <f>IF('実績　算出シート　 (6コース) '!O22="","0",DA21/CT21)</f>
        <v>0</v>
      </c>
      <c r="CX22" s="449">
        <f>CV22*'実績　算出シート　 (6コース) '!AL20</f>
        <v>0</v>
      </c>
      <c r="CY22" s="450">
        <f>CW22*'実績　算出シート　 (6コース) '!AL22</f>
        <v>0</v>
      </c>
      <c r="CZ22" s="451">
        <f t="shared" si="0"/>
        <v>0</v>
      </c>
      <c r="DA22" s="457"/>
      <c r="DC22" s="452" t="s">
        <v>88</v>
      </c>
      <c r="DD22" s="447" t="str">
        <f>IF(('実績　算出シート　 (6コース) '!P22)="","0",('実績　算出シート　 (6コース) '!AL20+'実績　算出シート　 (6コース) '!AL22)*'実績　算出シート　 (6コース) '!P22*1000)</f>
        <v>0</v>
      </c>
      <c r="DE22" s="447">
        <f>COUNTA('実績　算出シート　 (6コース) '!O22)*('実績　算出シート　 (6コース) '!AL20+'実績　算出シート　 (6コース) '!AL22)</f>
        <v>0</v>
      </c>
      <c r="DF22" s="447">
        <f>COUNTA('実績　算出シート　 (6コース) '!Q22)*('実績　算出シート　 (6コース) '!AL20+'実績　算出シート　 (6コース) '!AL22)</f>
        <v>0</v>
      </c>
      <c r="DG22" s="447">
        <f>COUNTA('実績　算出シート　 (6コース) '!R22)*('実績　算出シート　 (6コース) '!AL20+'実績　算出シート　 (6コース) '!AL22)</f>
        <v>0</v>
      </c>
      <c r="DH22" s="380"/>
      <c r="DI22" s="380"/>
      <c r="DK22" s="390"/>
      <c r="DL22" s="165"/>
      <c r="DM22" s="294"/>
      <c r="DN22" s="167">
        <v>14</v>
      </c>
      <c r="DO22" s="390" t="s">
        <v>262</v>
      </c>
      <c r="DP22" s="167" t="s">
        <v>251</v>
      </c>
      <c r="DQ22" s="477">
        <v>500</v>
      </c>
      <c r="DU22" s="167"/>
      <c r="DV22" s="167"/>
      <c r="DW22" s="262">
        <v>250</v>
      </c>
      <c r="DZ22" s="242">
        <v>14</v>
      </c>
      <c r="EA22" s="242" t="s">
        <v>262</v>
      </c>
      <c r="EB22" s="242" t="s">
        <v>251</v>
      </c>
      <c r="EC22" s="243">
        <v>500</v>
      </c>
    </row>
    <row r="23" spans="2:133" ht="16.5" customHeight="1" thickBot="1">
      <c r="B23" s="684"/>
      <c r="C23" s="812"/>
      <c r="D23" s="813"/>
      <c r="E23" s="726"/>
      <c r="F23" s="727"/>
      <c r="G23" s="727"/>
      <c r="H23" s="727"/>
      <c r="I23" s="727"/>
      <c r="J23" s="727"/>
      <c r="K23" s="727"/>
      <c r="L23" s="728"/>
      <c r="M23" s="704" t="s">
        <v>568</v>
      </c>
      <c r="N23" s="705"/>
      <c r="O23" s="438"/>
      <c r="P23" s="439"/>
      <c r="Q23" s="525"/>
      <c r="R23" s="454"/>
      <c r="S23" s="799" t="s">
        <v>569</v>
      </c>
      <c r="T23" s="458"/>
      <c r="U23" s="785" t="str">
        <f>IF(T23="","",VLOOKUP(T23,$DR:$DU,3,FALSE))</f>
        <v/>
      </c>
      <c r="V23" s="786"/>
      <c r="W23" s="458"/>
      <c r="X23" s="785" t="str">
        <f>IF(W23="","",VLOOKUP(W23,$DR:$DU,3,FALSE))</f>
        <v/>
      </c>
      <c r="Y23" s="786"/>
      <c r="Z23" s="458"/>
      <c r="AA23" s="785" t="str">
        <f>IF(Z23="","",VLOOKUP(Z23,$DR:$DU,3,FALSE))</f>
        <v/>
      </c>
      <c r="AB23" s="786"/>
      <c r="AC23" s="458"/>
      <c r="AD23" s="785" t="str">
        <f>IF(AC23="","",VLOOKUP(AC23,$DR:$DU,3,FALSE))</f>
        <v/>
      </c>
      <c r="AE23" s="786"/>
      <c r="AF23" s="458"/>
      <c r="AG23" s="785" t="str">
        <f>IF(AF23="","",VLOOKUP(AF23,'実績　算出シート　 (6コース) '!$DR:$DU,3,FALSE))</f>
        <v/>
      </c>
      <c r="AH23" s="787"/>
      <c r="AI23" s="710"/>
      <c r="AJ23" s="713"/>
      <c r="AK23" s="714"/>
      <c r="AL23" s="761"/>
      <c r="AM23" s="762"/>
      <c r="AN23" s="763"/>
      <c r="AO23" s="763"/>
      <c r="AP23" s="764"/>
      <c r="AQ23" s="755"/>
      <c r="AR23" s="756"/>
      <c r="AS23" s="734"/>
      <c r="AT23" s="735"/>
      <c r="AU23" s="735"/>
      <c r="AV23" s="823"/>
      <c r="AW23" s="824"/>
      <c r="AX23" s="825"/>
      <c r="CB23" s="294"/>
      <c r="CC23" s="167"/>
      <c r="CD23" s="294"/>
      <c r="CE23" s="294"/>
      <c r="CF23" s="294"/>
      <c r="CG23" s="455" t="s">
        <v>570</v>
      </c>
      <c r="CH23" s="459" t="e">
        <f>VLOOKUP('実績　算出シート　 (6コース) '!T23,$DR:$DV,4,FALSE)</f>
        <v>#N/A</v>
      </c>
      <c r="CI23" s="459" t="e">
        <f>VLOOKUP('実績　算出シート　 (6コース) '!W23,$DR:$DV,4,FALSE)</f>
        <v>#N/A</v>
      </c>
      <c r="CJ23" s="459" t="e">
        <f>VLOOKUP('実績　算出シート　 (6コース) '!Z23,$DR:$DV,4,FALSE)</f>
        <v>#N/A</v>
      </c>
      <c r="CK23" s="459" t="e">
        <f>VLOOKUP('実績　算出シート　 (6コース) '!AC23,$DR:$DV,4,FALSE)</f>
        <v>#N/A</v>
      </c>
      <c r="CL23" s="459" t="e">
        <f>VLOOKUP('実績　算出シート　 (6コース) '!AF23,$DR:$DV,4,FALSE)</f>
        <v>#N/A</v>
      </c>
      <c r="CN23" s="440"/>
      <c r="CO23" s="441" t="s">
        <v>568</v>
      </c>
      <c r="CP23" s="442">
        <f>SUMIF(CH22:CL22,"新上五島町",CH23:CL23)*'実績　算出シート　 (6コース) '!AL20</f>
        <v>0</v>
      </c>
      <c r="CQ23" s="443">
        <f>SUMIF(CH22:CL22,"上五島",CH24:CL24)*'実績　算出シート　 (6コース) '!AL22</f>
        <v>0</v>
      </c>
      <c r="CR23" s="460"/>
      <c r="CS23" s="445"/>
      <c r="CT23" s="461"/>
      <c r="CU23" s="446" t="s">
        <v>568</v>
      </c>
      <c r="CV23" s="447" t="str">
        <f>IF('実績　算出シート　 (6コース) '!O23="","0",DA20/CT21)</f>
        <v>0</v>
      </c>
      <c r="CW23" s="448" t="str">
        <f>IF('実績　算出シート　 (6コース) '!O23="","0",DA21/CT21)</f>
        <v>0</v>
      </c>
      <c r="CX23" s="449">
        <f>CV23*'実績　算出シート　 (6コース) '!AL20</f>
        <v>0</v>
      </c>
      <c r="CY23" s="450">
        <f>CW23*'実績　算出シート　 (6コース) '!AL22</f>
        <v>0</v>
      </c>
      <c r="CZ23" s="451">
        <f t="shared" si="0"/>
        <v>0</v>
      </c>
      <c r="DA23" s="457"/>
      <c r="DB23" s="462"/>
      <c r="DC23" s="452" t="s">
        <v>568</v>
      </c>
      <c r="DD23" s="447" t="str">
        <f>IF(('実績　算出シート　 (6コース) '!P23)="","0",('実績　算出シート　 (6コース) '!AL20+'実績　算出シート　 (6コース) '!AL22)*'実績　算出シート　 (6コース) '!P23*1000)</f>
        <v>0</v>
      </c>
      <c r="DE23" s="447">
        <f>COUNTA('実績　算出シート　 (6コース) '!O23)*('実績　算出シート　 (6コース) '!AL20+'実績　算出シート　 (6コース) '!AL22)</f>
        <v>0</v>
      </c>
      <c r="DF23" s="447">
        <f>COUNTA('実績　算出シート　 (6コース) '!Q23)*('実績　算出シート　 (6コース) '!AL20+'実績　算出シート　 (6コース) '!AL22)</f>
        <v>0</v>
      </c>
      <c r="DG23" s="447">
        <f>COUNTA('実績　算出シート　 (6コース) '!R23)*('実績　算出シート　 (6コース) '!AL20+'実績　算出シート　 (6コース) '!AL22)</f>
        <v>0</v>
      </c>
      <c r="DH23" s="380"/>
      <c r="DI23" s="380"/>
      <c r="DK23" s="390"/>
      <c r="DL23" s="165"/>
      <c r="DM23" s="294"/>
      <c r="DN23" s="167">
        <v>15</v>
      </c>
      <c r="DO23" s="390" t="s">
        <v>263</v>
      </c>
      <c r="DP23" s="390" t="s">
        <v>251</v>
      </c>
      <c r="DQ23" s="477">
        <v>900</v>
      </c>
      <c r="DU23" s="167"/>
      <c r="DV23" s="167"/>
      <c r="DW23" s="262">
        <v>450</v>
      </c>
      <c r="DZ23" s="242">
        <v>15</v>
      </c>
      <c r="EA23" s="242" t="s">
        <v>263</v>
      </c>
      <c r="EB23" s="242" t="s">
        <v>251</v>
      </c>
      <c r="EC23" s="243">
        <v>900</v>
      </c>
    </row>
    <row r="24" spans="2:133" ht="16.5" customHeight="1">
      <c r="B24" s="684"/>
      <c r="C24" s="814"/>
      <c r="D24" s="815"/>
      <c r="E24" s="788" t="s">
        <v>574</v>
      </c>
      <c r="F24" s="790"/>
      <c r="G24" s="790"/>
      <c r="H24" s="790"/>
      <c r="I24" s="792" t="s">
        <v>575</v>
      </c>
      <c r="J24" s="790"/>
      <c r="K24" s="790"/>
      <c r="L24" s="794"/>
      <c r="M24" s="704" t="s">
        <v>90</v>
      </c>
      <c r="N24" s="705"/>
      <c r="O24" s="438"/>
      <c r="P24" s="439"/>
      <c r="Q24" s="528"/>
      <c r="R24" s="454"/>
      <c r="S24" s="800"/>
      <c r="T24" s="796" t="str">
        <f>IF(T23="","",VLOOKUP(T23,$DR:$DU,2,FALSE))</f>
        <v/>
      </c>
      <c r="U24" s="797"/>
      <c r="V24" s="798"/>
      <c r="W24" s="796" t="str">
        <f>IF(W23="","",VLOOKUP(W23,$DR:$DU,2,FALSE))</f>
        <v/>
      </c>
      <c r="X24" s="797"/>
      <c r="Y24" s="798"/>
      <c r="Z24" s="796" t="str">
        <f>IF(Z23="","",VLOOKUP(Z23,$DR:$DU,2,FALSE))</f>
        <v/>
      </c>
      <c r="AA24" s="797"/>
      <c r="AB24" s="798"/>
      <c r="AC24" s="796" t="str">
        <f>IF(AC23="","",VLOOKUP(AC23,$DR:$DU,2,FALSE))</f>
        <v/>
      </c>
      <c r="AD24" s="797"/>
      <c r="AE24" s="798"/>
      <c r="AF24" s="796" t="str">
        <f>IF(AF23="","",VLOOKUP(AF23,'実績　算出シート　 (6コース) '!$DR:$DU,2,FALSE))</f>
        <v/>
      </c>
      <c r="AG24" s="797"/>
      <c r="AH24" s="808"/>
      <c r="AI24" s="773" t="s">
        <v>144</v>
      </c>
      <c r="AJ24" s="774"/>
      <c r="AK24" s="775"/>
      <c r="AL24" s="741">
        <f>AL20+AL22</f>
        <v>0</v>
      </c>
      <c r="AM24" s="742"/>
      <c r="AN24" s="749">
        <f>AN20+AN22</f>
        <v>0</v>
      </c>
      <c r="AO24" s="749"/>
      <c r="AP24" s="779"/>
      <c r="AQ24" s="755"/>
      <c r="AR24" s="756"/>
      <c r="AS24" s="734"/>
      <c r="AT24" s="735"/>
      <c r="AU24" s="735"/>
      <c r="AV24" s="823"/>
      <c r="AW24" s="824"/>
      <c r="AX24" s="825"/>
      <c r="CB24" s="294"/>
      <c r="CC24" s="167"/>
      <c r="CD24" s="294"/>
      <c r="CE24" s="294"/>
      <c r="CF24" s="294"/>
      <c r="CG24" s="455" t="s">
        <v>576</v>
      </c>
      <c r="CH24" s="459" t="e">
        <f>CH23</f>
        <v>#N/A</v>
      </c>
      <c r="CI24" s="459" t="e">
        <f>CI23</f>
        <v>#N/A</v>
      </c>
      <c r="CJ24" s="459" t="e">
        <f>CJ23</f>
        <v>#N/A</v>
      </c>
      <c r="CK24" s="459" t="e">
        <f>CK23</f>
        <v>#N/A</v>
      </c>
      <c r="CL24" s="459" t="e">
        <f>CL23</f>
        <v>#N/A</v>
      </c>
      <c r="CN24" s="440"/>
      <c r="CO24" s="441" t="s">
        <v>90</v>
      </c>
      <c r="CP24" s="442">
        <f>SUMIF(CH22:CL22,"小値賀町",CH23:CL23)*'実績　算出シート　 (6コース) '!AL20</f>
        <v>0</v>
      </c>
      <c r="CQ24" s="443">
        <f>SUMIF(CH22:CL22,"小値賀",CH24:CL24)*'実績　算出シート　 (6コース) '!AL22</f>
        <v>0</v>
      </c>
      <c r="CR24" s="460"/>
      <c r="CS24" s="445"/>
      <c r="CT24" s="461"/>
      <c r="CU24" s="446" t="s">
        <v>90</v>
      </c>
      <c r="CV24" s="447" t="str">
        <f>IF('実績　算出シート　 (6コース) '!O24="","0",DA20/CT21)</f>
        <v>0</v>
      </c>
      <c r="CW24" s="448" t="str">
        <f>IF('実績　算出シート　 (6コース) '!O24="","0",DA21/CT21)</f>
        <v>0</v>
      </c>
      <c r="CX24" s="449">
        <f>CV24*'実績　算出シート　 (6コース) '!AL20</f>
        <v>0</v>
      </c>
      <c r="CY24" s="450">
        <f>CW24*'実績　算出シート　 (6コース) '!AL22</f>
        <v>0</v>
      </c>
      <c r="CZ24" s="451">
        <f t="shared" si="0"/>
        <v>0</v>
      </c>
      <c r="DA24" s="457"/>
      <c r="DB24" s="462"/>
      <c r="DC24" s="452" t="s">
        <v>90</v>
      </c>
      <c r="DD24" s="447" t="str">
        <f>IF(('実績　算出シート　 (6コース) '!P24)="","0",('実績　算出シート　 (6コース) '!AL20+'実績　算出シート　 (6コース) '!AL22)*'実績　算出シート　 (6コース) '!P24*1000)</f>
        <v>0</v>
      </c>
      <c r="DE24" s="447">
        <f>COUNTA('実績　算出シート　 (6コース) '!O24)*('実績　算出シート　 (6コース) '!AL20+'実績　算出シート　 (6コース) '!AL22)</f>
        <v>0</v>
      </c>
      <c r="DF24" s="447">
        <f>COUNTA('実績　算出シート　 (6コース) '!Q24)*('実績　算出シート　 (6コース) '!AL20+'実績　算出シート　 (6コース) '!AL22)</f>
        <v>0</v>
      </c>
      <c r="DG24" s="447">
        <f>COUNTA('実績　算出シート　 (6コース) '!R24)*('実績　算出シート　 (6コース) '!AL20+'実績　算出シート　 (6コース) '!AL22)</f>
        <v>0</v>
      </c>
      <c r="DH24" s="380"/>
      <c r="DI24" s="380"/>
      <c r="DK24" s="390"/>
      <c r="DL24" s="165"/>
      <c r="DM24" s="294"/>
      <c r="DN24" s="167">
        <v>16</v>
      </c>
      <c r="DO24" s="390" t="s">
        <v>258</v>
      </c>
      <c r="DP24" s="390" t="s">
        <v>267</v>
      </c>
      <c r="DQ24" s="477">
        <v>3000</v>
      </c>
      <c r="DU24" s="167"/>
      <c r="DV24" s="167"/>
      <c r="DW24" s="262">
        <v>1500</v>
      </c>
      <c r="DZ24" s="242">
        <v>16</v>
      </c>
      <c r="EA24" s="242" t="s">
        <v>258</v>
      </c>
      <c r="EB24" s="242" t="s">
        <v>264</v>
      </c>
      <c r="EC24" s="243">
        <v>3000</v>
      </c>
    </row>
    <row r="25" spans="2:133" ht="16.5" customHeight="1" thickBot="1">
      <c r="B25" s="684"/>
      <c r="C25" s="816"/>
      <c r="D25" s="817"/>
      <c r="E25" s="789"/>
      <c r="F25" s="791"/>
      <c r="G25" s="791"/>
      <c r="H25" s="791"/>
      <c r="I25" s="793"/>
      <c r="J25" s="791"/>
      <c r="K25" s="791"/>
      <c r="L25" s="795"/>
      <c r="M25" s="782" t="s">
        <v>91</v>
      </c>
      <c r="N25" s="783"/>
      <c r="O25" s="463"/>
      <c r="P25" s="464"/>
      <c r="Q25" s="529"/>
      <c r="R25" s="530"/>
      <c r="S25" s="801"/>
      <c r="T25" s="765" t="str">
        <f>IF(T23="","",VLOOKUP(T23,$DR:$DU,4,FALSE))</f>
        <v/>
      </c>
      <c r="U25" s="766"/>
      <c r="V25" s="784"/>
      <c r="W25" s="765" t="str">
        <f>IF(W23="","",VLOOKUP(W23,$DR:$DU,4,FALSE))</f>
        <v/>
      </c>
      <c r="X25" s="766"/>
      <c r="Y25" s="784"/>
      <c r="Z25" s="765" t="str">
        <f>IF(Z23="","",VLOOKUP(Z23,$DR:$DU,4,FALSE))</f>
        <v/>
      </c>
      <c r="AA25" s="766"/>
      <c r="AB25" s="784"/>
      <c r="AC25" s="765" t="str">
        <f>IF(AC23="","",VLOOKUP(AC23,$DR:$DU,4,FALSE))</f>
        <v/>
      </c>
      <c r="AD25" s="766"/>
      <c r="AE25" s="784"/>
      <c r="AF25" s="765" t="str">
        <f>IF(AF23="","",VLOOKUP(AF23,'実績　算出シート　 (6コース) '!$DR:$DU,4,FALSE))</f>
        <v/>
      </c>
      <c r="AG25" s="766"/>
      <c r="AH25" s="767"/>
      <c r="AI25" s="776"/>
      <c r="AJ25" s="777"/>
      <c r="AK25" s="778"/>
      <c r="AL25" s="713"/>
      <c r="AM25" s="714"/>
      <c r="AN25" s="780"/>
      <c r="AO25" s="780"/>
      <c r="AP25" s="781"/>
      <c r="AQ25" s="757"/>
      <c r="AR25" s="758"/>
      <c r="AS25" s="736"/>
      <c r="AT25" s="737"/>
      <c r="AU25" s="737"/>
      <c r="AV25" s="826"/>
      <c r="AW25" s="827"/>
      <c r="AX25" s="828"/>
      <c r="CB25" s="294"/>
      <c r="CC25" s="390"/>
      <c r="CD25" s="294"/>
      <c r="CE25" s="294"/>
      <c r="CF25" s="294"/>
      <c r="CN25" s="465"/>
      <c r="CO25" s="466" t="s">
        <v>91</v>
      </c>
      <c r="CP25" s="467">
        <f>SUMIF(CH22:CL22,"宇久町",CH23:CL23)*'実績　算出シート　 (6コース) '!AL20</f>
        <v>0</v>
      </c>
      <c r="CQ25" s="468">
        <f>SUMIF(CH22:CL22,"宇久",CH24:CL24)*'実績　算出シート　 (6コース) '!AL22</f>
        <v>0</v>
      </c>
      <c r="CR25" s="460"/>
      <c r="CS25" s="445"/>
      <c r="CT25" s="469"/>
      <c r="CU25" s="470" t="s">
        <v>91</v>
      </c>
      <c r="CV25" s="471" t="str">
        <f>IF('実績　算出シート　 (6コース) '!O25="","0",DA20/CT21)</f>
        <v>0</v>
      </c>
      <c r="CW25" s="472" t="str">
        <f>IF('実績　算出シート　 (6コース) '!O25="","0",DA21/CT21)</f>
        <v>0</v>
      </c>
      <c r="CX25" s="473">
        <f>CV25*'実績　算出シート　 (6コース) '!AL20</f>
        <v>0</v>
      </c>
      <c r="CY25" s="474">
        <f>CW25*'実績　算出シート　 (6コース) '!AL22</f>
        <v>0</v>
      </c>
      <c r="CZ25" s="475">
        <f t="shared" si="0"/>
        <v>0</v>
      </c>
      <c r="DA25" s="457"/>
      <c r="DC25" s="476" t="s">
        <v>91</v>
      </c>
      <c r="DD25" s="471" t="str">
        <f>IF(('実績　算出シート　 (6コース) '!P25)="","0",('実績　算出シート　 (6コース) '!AL20+'実績　算出シート　 (6コース) '!AL22)*'実績　算出シート　 (6コース) '!P25*1000)</f>
        <v>0</v>
      </c>
      <c r="DE25" s="471">
        <f>COUNTA('実績　算出シート　 (6コース) '!O25)*('実績　算出シート　 (6コース) '!AL20+'実績　算出シート　 (6コース) '!AL22)</f>
        <v>0</v>
      </c>
      <c r="DF25" s="471">
        <f>COUNTA('実績　算出シート　 (6コース) '!Q25)*('実績　算出シート　 (6コース) '!AL20+'実績　算出シート　 (6コース) '!AL22)</f>
        <v>0</v>
      </c>
      <c r="DG25" s="471">
        <f>COUNTA('実績　算出シート　 (6コース) '!R25)*('実績　算出シート　 (6コース) '!AL20+'実績　算出シート　 (6コース) '!AL22)</f>
        <v>0</v>
      </c>
      <c r="DH25" s="380"/>
      <c r="DI25" s="380"/>
      <c r="DK25" s="390"/>
      <c r="DL25" s="165"/>
      <c r="DM25" s="294"/>
      <c r="DN25" s="167">
        <v>17</v>
      </c>
      <c r="DO25" s="390" t="s">
        <v>259</v>
      </c>
      <c r="DP25" s="390" t="s">
        <v>267</v>
      </c>
      <c r="DQ25" s="477">
        <v>3000</v>
      </c>
      <c r="DU25" s="167"/>
      <c r="DV25" s="167"/>
      <c r="DW25" s="262">
        <v>1500</v>
      </c>
      <c r="DZ25" s="242">
        <v>17</v>
      </c>
      <c r="EA25" s="242" t="s">
        <v>259</v>
      </c>
      <c r="EB25" s="242" t="s">
        <v>264</v>
      </c>
      <c r="EC25" s="243">
        <v>3000</v>
      </c>
    </row>
    <row r="26" spans="2:133" ht="16.5" customHeight="1" thickTop="1" thickBot="1">
      <c r="B26" s="684">
        <v>4</v>
      </c>
      <c r="C26" s="685"/>
      <c r="D26" s="810"/>
      <c r="E26" s="689" t="s">
        <v>549</v>
      </c>
      <c r="F26" s="690"/>
      <c r="G26" s="691"/>
      <c r="H26" s="691"/>
      <c r="I26" s="691"/>
      <c r="J26" s="691"/>
      <c r="K26" s="691"/>
      <c r="L26" s="692"/>
      <c r="M26" s="768" t="s">
        <v>550</v>
      </c>
      <c r="N26" s="769"/>
      <c r="O26" s="420"/>
      <c r="P26" s="421"/>
      <c r="Q26" s="523"/>
      <c r="R26" s="524"/>
      <c r="S26" s="770" t="s">
        <v>551</v>
      </c>
      <c r="T26" s="422"/>
      <c r="U26" s="675" t="str">
        <f>IF(T26="","",VLOOKUP(T26,$DN:$DQ,3,FALSE))</f>
        <v/>
      </c>
      <c r="V26" s="676"/>
      <c r="W26" s="422"/>
      <c r="X26" s="675" t="str">
        <f>IF(W26="","",VLOOKUP(W26,$DN:$DQ,3,FALSE))</f>
        <v/>
      </c>
      <c r="Y26" s="676"/>
      <c r="Z26" s="422"/>
      <c r="AA26" s="675" t="str">
        <f>IF(Z26="","",VLOOKUP(Z26,$DN:$DQ,3,FALSE))</f>
        <v/>
      </c>
      <c r="AB26" s="676"/>
      <c r="AC26" s="422"/>
      <c r="AD26" s="675" t="str">
        <f>IF(AC26="","",VLOOKUP(AC26,$DN:$DQ,3,FALSE))</f>
        <v/>
      </c>
      <c r="AE26" s="676"/>
      <c r="AF26" s="422"/>
      <c r="AG26" s="675" t="str">
        <f>IF(AF26="","",VLOOKUP(AF26,$DN:$DQ,3,FALSE))</f>
        <v/>
      </c>
      <c r="AH26" s="738"/>
      <c r="AI26" s="829" t="s">
        <v>243</v>
      </c>
      <c r="AJ26" s="741">
        <f>DA26+CR26</f>
        <v>0</v>
      </c>
      <c r="AK26" s="742"/>
      <c r="AL26" s="745"/>
      <c r="AM26" s="746"/>
      <c r="AN26" s="749">
        <f>(AJ26*AL26)</f>
        <v>0</v>
      </c>
      <c r="AO26" s="749"/>
      <c r="AP26" s="750"/>
      <c r="AQ26" s="753">
        <f>SUM(P26:P31)*AL30</f>
        <v>0</v>
      </c>
      <c r="AR26" s="754"/>
      <c r="AS26" s="715"/>
      <c r="AT26" s="716"/>
      <c r="AU26" s="716"/>
      <c r="AV26" s="820"/>
      <c r="AW26" s="821"/>
      <c r="AX26" s="822"/>
      <c r="CB26" s="294"/>
      <c r="CC26" s="390"/>
      <c r="CD26" s="294"/>
      <c r="CE26" s="294"/>
      <c r="CF26" s="294"/>
      <c r="CN26" s="424">
        <v>4</v>
      </c>
      <c r="CO26" s="425" t="s">
        <v>553</v>
      </c>
      <c r="CP26" s="426">
        <f>SUMIF(CH28:CL28,"対馬市",CH29:CL29)*'実績　算出シート　 (6コース) '!AL26</f>
        <v>0</v>
      </c>
      <c r="CQ26" s="427">
        <f>SUMIF(CH28:CL28,"対馬市",CH30:CL30)*'実績　算出シート　 (6コース) '!AL28</f>
        <v>0</v>
      </c>
      <c r="CR26" s="428">
        <f>SUM('実績　算出シート　 (6コース) '!T31:AH31)</f>
        <v>0</v>
      </c>
      <c r="CS26" s="445"/>
      <c r="CT26" s="429" t="s">
        <v>508</v>
      </c>
      <c r="CU26" s="430" t="s">
        <v>553</v>
      </c>
      <c r="CV26" s="431" t="str">
        <f>IF('実績　算出シート　 (6コース) '!O26="","0",DA26/CT27)</f>
        <v>0</v>
      </c>
      <c r="CW26" s="432" t="str">
        <f>IF('実績　算出シート　 (6コース) '!O26="","0",DA27/CT27)</f>
        <v>0</v>
      </c>
      <c r="CX26" s="433">
        <f>CV26*'実績　算出シート　 (6コース) '!AL26</f>
        <v>0</v>
      </c>
      <c r="CY26" s="434">
        <f>CW26*'実績　算出シート　 (6コース) '!AL28</f>
        <v>0</v>
      </c>
      <c r="CZ26" s="435">
        <f t="shared" si="0"/>
        <v>0</v>
      </c>
      <c r="DA26" s="428">
        <f>SUM('実績　算出シート　 (6コース) '!T28:AH28)</f>
        <v>0</v>
      </c>
      <c r="DC26" s="436" t="s">
        <v>553</v>
      </c>
      <c r="DD26" s="431" t="str">
        <f>IF(('実績　算出シート　 (6コース) '!P26)="","0",('実績　算出シート　 (6コース) '!AL26+'実績　算出シート　 (6コース) '!AL28)*'実績　算出シート　 (6コース) '!P26*1000)</f>
        <v>0</v>
      </c>
      <c r="DE26" s="431">
        <f>COUNTA('実績　算出シート　 (6コース) '!O26)*('実績　算出シート　 (6コース) '!AL26+'実績　算出シート　 (6コース) '!AL28)</f>
        <v>0</v>
      </c>
      <c r="DF26" s="431">
        <f>COUNTA('実績　算出シート　 (6コース) '!Q26)*('実績　算出シート　 (6コース) '!AL26+'実績　算出シート　 (6コース) '!AL28)</f>
        <v>0</v>
      </c>
      <c r="DG26" s="431">
        <f>COUNTA('実績　算出シート　 (6コース) '!R26)*('実績　算出シート　 (6コース) '!AL26+'実績　算出シート　 (6コース) '!AL28)</f>
        <v>0</v>
      </c>
      <c r="DH26" s="380"/>
      <c r="DI26" s="380"/>
      <c r="DK26" s="390"/>
      <c r="DL26" s="165"/>
      <c r="DM26" s="294"/>
      <c r="DN26" s="167">
        <v>18</v>
      </c>
      <c r="DO26" s="390" t="s">
        <v>265</v>
      </c>
      <c r="DP26" s="390" t="s">
        <v>267</v>
      </c>
      <c r="DQ26" s="477">
        <v>3000</v>
      </c>
      <c r="DU26" s="167"/>
      <c r="DV26" s="167"/>
      <c r="DW26" s="262">
        <v>1500</v>
      </c>
      <c r="DZ26" s="242">
        <v>18</v>
      </c>
      <c r="EA26" s="242" t="s">
        <v>265</v>
      </c>
      <c r="EB26" s="242" t="s">
        <v>264</v>
      </c>
      <c r="EC26" s="243">
        <v>3000</v>
      </c>
    </row>
    <row r="27" spans="2:133" ht="16.5" customHeight="1">
      <c r="B27" s="684"/>
      <c r="C27" s="809"/>
      <c r="D27" s="811"/>
      <c r="E27" s="726"/>
      <c r="F27" s="727"/>
      <c r="G27" s="727"/>
      <c r="H27" s="727"/>
      <c r="I27" s="727"/>
      <c r="J27" s="727"/>
      <c r="K27" s="727"/>
      <c r="L27" s="728"/>
      <c r="M27" s="704" t="s">
        <v>554</v>
      </c>
      <c r="N27" s="705"/>
      <c r="O27" s="438"/>
      <c r="P27" s="439"/>
      <c r="Q27" s="525"/>
      <c r="R27" s="526"/>
      <c r="S27" s="771"/>
      <c r="T27" s="729" t="str">
        <f>IF(T26="","",VLOOKUP(T26,$DN:$DQ,2,FALSE))</f>
        <v/>
      </c>
      <c r="U27" s="730"/>
      <c r="V27" s="731"/>
      <c r="W27" s="729" t="str">
        <f>IF(W26="","",VLOOKUP(W26,$DN:$DQ,2,FALSE))</f>
        <v/>
      </c>
      <c r="X27" s="730"/>
      <c r="Y27" s="731"/>
      <c r="Z27" s="729" t="str">
        <f>IF(Z26="","",VLOOKUP(Z26,$DN:$DQ,2,FALSE))</f>
        <v/>
      </c>
      <c r="AA27" s="730"/>
      <c r="AB27" s="731"/>
      <c r="AC27" s="729" t="str">
        <f>IF(AC26="","",VLOOKUP(AC26,$DN:$DQ,2,FALSE))</f>
        <v/>
      </c>
      <c r="AD27" s="730"/>
      <c r="AE27" s="731"/>
      <c r="AF27" s="729" t="str">
        <f>IF(AF26="","",VLOOKUP(AF26,$DN:$DQ,2,FALSE))</f>
        <v/>
      </c>
      <c r="AG27" s="730"/>
      <c r="AH27" s="731"/>
      <c r="AI27" s="740"/>
      <c r="AJ27" s="743"/>
      <c r="AK27" s="744"/>
      <c r="AL27" s="747"/>
      <c r="AM27" s="748"/>
      <c r="AN27" s="751"/>
      <c r="AO27" s="751"/>
      <c r="AP27" s="752"/>
      <c r="AQ27" s="755"/>
      <c r="AR27" s="756"/>
      <c r="AS27" s="732"/>
      <c r="AT27" s="733"/>
      <c r="AU27" s="733"/>
      <c r="AV27" s="823"/>
      <c r="AW27" s="824"/>
      <c r="AX27" s="825"/>
      <c r="CB27" s="294"/>
      <c r="CC27" s="390"/>
      <c r="CD27" s="294"/>
      <c r="CE27" s="294"/>
      <c r="CF27" s="294"/>
      <c r="CN27" s="440"/>
      <c r="CO27" s="441" t="s">
        <v>555</v>
      </c>
      <c r="CP27" s="442">
        <f>SUMIF(CH28:CL28,"壱岐市",CH29:CL29)*'実績　算出シート　 (6コース) '!AL26</f>
        <v>0</v>
      </c>
      <c r="CQ27" s="443">
        <f>SUMIF(CH28:CL28,"壱岐市",CH30:CL30)*'実績　算出シート　 (6コース) '!AL28</f>
        <v>0</v>
      </c>
      <c r="CR27" s="444">
        <f>CR26</f>
        <v>0</v>
      </c>
      <c r="CS27" s="445"/>
      <c r="CT27" s="700">
        <f>COUNTA('実績　算出シート　 (6コース) '!O26:O31)</f>
        <v>0</v>
      </c>
      <c r="CU27" s="446" t="s">
        <v>555</v>
      </c>
      <c r="CV27" s="447" t="str">
        <f>IF('実績　算出シート　 (6コース) '!O27="","0",DA26/CT27)</f>
        <v>0</v>
      </c>
      <c r="CW27" s="448" t="str">
        <f>IF('実績　算出シート　 (6コース) '!O27="","0",DA27/CT27)</f>
        <v>0</v>
      </c>
      <c r="CX27" s="449">
        <f>CV27*'実績　算出シート　 (6コース) '!AL26</f>
        <v>0</v>
      </c>
      <c r="CY27" s="450">
        <f>CW27*'実績　算出シート　 (6コース) '!AL28</f>
        <v>0</v>
      </c>
      <c r="CZ27" s="451">
        <f t="shared" si="0"/>
        <v>0</v>
      </c>
      <c r="DA27" s="444">
        <f>CL48</f>
        <v>0</v>
      </c>
      <c r="DC27" s="452" t="s">
        <v>555</v>
      </c>
      <c r="DD27" s="447" t="str">
        <f>IF(('実績　算出シート　 (6コース) '!P27)="","0",('実績　算出シート　 (6コース) '!AL26+'実績　算出シート　 (6コース) '!AL28)*'実績　算出シート　 (6コース) '!P27*1000)</f>
        <v>0</v>
      </c>
      <c r="DE27" s="447">
        <f>COUNTA('実績　算出シート　 (6コース) '!O27)*('実績　算出シート　 (6コース) '!AL26+'実績　算出シート　 (6コース) '!AL28)</f>
        <v>0</v>
      </c>
      <c r="DF27" s="447">
        <f>COUNTA('実績　算出シート　 (6コース) '!Q27)*('実績　算出シート　 (6コース) '!AL26+'実績　算出シート　 (6コース) '!AL28)</f>
        <v>0</v>
      </c>
      <c r="DG27" s="447">
        <f>COUNTA('実績　算出シート　 (6コース) '!R27)*('実績　算出シート　 (6コース) '!AL26+'実績　算出シート　 (6コース) '!AL28)</f>
        <v>0</v>
      </c>
      <c r="DH27" s="380"/>
      <c r="DI27" s="380"/>
      <c r="DK27" s="390"/>
      <c r="DL27" s="165"/>
      <c r="DM27" s="294"/>
      <c r="DN27" s="167">
        <v>19</v>
      </c>
      <c r="DO27" s="390" t="s">
        <v>262</v>
      </c>
      <c r="DP27" s="390" t="s">
        <v>267</v>
      </c>
      <c r="DQ27" s="477">
        <v>700</v>
      </c>
      <c r="DU27" s="167"/>
      <c r="DV27" s="167"/>
      <c r="DW27" s="262">
        <v>350</v>
      </c>
      <c r="DZ27" s="242">
        <v>19</v>
      </c>
      <c r="EA27" s="242" t="s">
        <v>262</v>
      </c>
      <c r="EB27" s="242" t="s">
        <v>264</v>
      </c>
      <c r="EC27" s="243">
        <v>700</v>
      </c>
    </row>
    <row r="28" spans="2:133" ht="16.5" customHeight="1">
      <c r="B28" s="684"/>
      <c r="C28" s="818" t="s">
        <v>601</v>
      </c>
      <c r="D28" s="819"/>
      <c r="E28" s="726"/>
      <c r="F28" s="727"/>
      <c r="G28" s="727"/>
      <c r="H28" s="727"/>
      <c r="I28" s="727"/>
      <c r="J28" s="727"/>
      <c r="K28" s="727"/>
      <c r="L28" s="728"/>
      <c r="M28" s="704" t="s">
        <v>88</v>
      </c>
      <c r="N28" s="705"/>
      <c r="O28" s="438"/>
      <c r="P28" s="439"/>
      <c r="Q28" s="525"/>
      <c r="R28" s="454"/>
      <c r="S28" s="772"/>
      <c r="T28" s="706" t="str">
        <f>IF(T26="","",VLOOKUP(T26,$DN:$DQ,4,FALSE))</f>
        <v/>
      </c>
      <c r="U28" s="707"/>
      <c r="V28" s="708"/>
      <c r="W28" s="706" t="str">
        <f>IF(W26="","",VLOOKUP(W26,$DN:$DQ,4,FALSE))</f>
        <v/>
      </c>
      <c r="X28" s="707"/>
      <c r="Y28" s="708"/>
      <c r="Z28" s="706" t="str">
        <f>IF(Z26="","",VLOOKUP(Z26,$DN:$DQ,4,FALSE))</f>
        <v/>
      </c>
      <c r="AA28" s="707"/>
      <c r="AB28" s="708"/>
      <c r="AC28" s="706" t="str">
        <f>IF(AC26="","",VLOOKUP(AC26,$DN:$DQ,4,FALSE))</f>
        <v/>
      </c>
      <c r="AD28" s="707"/>
      <c r="AE28" s="708"/>
      <c r="AF28" s="706" t="str">
        <f>IF(AF26="","",VLOOKUP(AF26,$DN:$DQ,4,FALSE))</f>
        <v/>
      </c>
      <c r="AG28" s="707"/>
      <c r="AH28" s="708"/>
      <c r="AI28" s="709" t="s">
        <v>561</v>
      </c>
      <c r="AJ28" s="711">
        <f>CR27+DA27</f>
        <v>0</v>
      </c>
      <c r="AK28" s="712"/>
      <c r="AL28" s="759"/>
      <c r="AM28" s="760"/>
      <c r="AN28" s="751">
        <f>(AJ28*AL28)</f>
        <v>0</v>
      </c>
      <c r="AO28" s="751"/>
      <c r="AP28" s="752"/>
      <c r="AQ28" s="755"/>
      <c r="AR28" s="756"/>
      <c r="AS28" s="734"/>
      <c r="AT28" s="735"/>
      <c r="AU28" s="735"/>
      <c r="AV28" s="823"/>
      <c r="AW28" s="824"/>
      <c r="AX28" s="825"/>
      <c r="CB28" s="294"/>
      <c r="CC28" s="390"/>
      <c r="CD28" s="294"/>
      <c r="CE28" s="294"/>
      <c r="CF28" s="294"/>
      <c r="CG28" s="455" t="s">
        <v>562</v>
      </c>
      <c r="CH28" s="456" t="e">
        <f>VLOOKUP('実績　算出シート　 (6コース) '!T29,$DR:$DV,5,FALSE)</f>
        <v>#N/A</v>
      </c>
      <c r="CI28" s="456" t="e">
        <f>VLOOKUP('実績　算出シート　 (6コース) '!W29,$DR:$DV,5,FALSE)</f>
        <v>#N/A</v>
      </c>
      <c r="CJ28" s="456" t="e">
        <f>VLOOKUP('実績　算出シート　 (6コース) '!Z29,$DR:$DV,5,FALSE)</f>
        <v>#N/A</v>
      </c>
      <c r="CK28" s="456" t="e">
        <f>VLOOKUP('実績　算出シート　 (6コース) '!AC29,$DR:$DV,5,FALSE)</f>
        <v>#N/A</v>
      </c>
      <c r="CL28" s="456" t="e">
        <f>VLOOKUP('実績　算出シート　 (6コース) '!AF29,$DR:$DV,5,FALSE)</f>
        <v>#N/A</v>
      </c>
      <c r="CN28" s="440"/>
      <c r="CO28" s="441" t="s">
        <v>88</v>
      </c>
      <c r="CP28" s="442">
        <f>SUMIF(CH28:CL28,"五島市",CH29:CL29)*'実績　算出シート　 (6コース) '!AL26</f>
        <v>0</v>
      </c>
      <c r="CQ28" s="443">
        <f>SUMIF(CH28:CL28,"五島市",CH30:CL30)*'実績　算出シート　 (6コース) '!AL28</f>
        <v>0</v>
      </c>
      <c r="CR28" s="460"/>
      <c r="CS28" s="445"/>
      <c r="CT28" s="701"/>
      <c r="CU28" s="446" t="s">
        <v>88</v>
      </c>
      <c r="CV28" s="447" t="str">
        <f>IF('実績　算出シート　 (6コース) '!O28="","0",DA26/CT27)</f>
        <v>0</v>
      </c>
      <c r="CW28" s="448" t="str">
        <f>IF('実績　算出シート　 (6コース) '!O28="","0",DA27/CT27)</f>
        <v>0</v>
      </c>
      <c r="CX28" s="449">
        <f>CV28*'実績　算出シート　 (6コース) '!AL26</f>
        <v>0</v>
      </c>
      <c r="CY28" s="450">
        <f>CW28*'実績　算出シート　 (6コース) '!AL28</f>
        <v>0</v>
      </c>
      <c r="CZ28" s="451">
        <f t="shared" si="0"/>
        <v>0</v>
      </c>
      <c r="DA28" s="457"/>
      <c r="DC28" s="452" t="s">
        <v>88</v>
      </c>
      <c r="DD28" s="447" t="str">
        <f>IF(('実績　算出シート　 (6コース) '!P28)="","0",('実績　算出シート　 (6コース) '!AL26+'実績　算出シート　 (6コース) '!AL28)*'実績　算出シート　 (6コース) '!P28*1000)</f>
        <v>0</v>
      </c>
      <c r="DE28" s="447">
        <f>COUNTA('実績　算出シート　 (6コース) '!O28)*('実績　算出シート　 (6コース) '!AL26+'実績　算出シート　 (6コース) '!AL28)</f>
        <v>0</v>
      </c>
      <c r="DF28" s="447">
        <f>COUNTA('実績　算出シート　 (6コース) '!Q28)*('実績　算出シート　 (6コース) '!AL26+'実績　算出シート　 (6コース) '!AL28)</f>
        <v>0</v>
      </c>
      <c r="DG28" s="447">
        <f>COUNTA('実績　算出シート　 (6コース) '!R28)*('実績　算出シート　 (6コース) '!AL26+'実績　算出シート　 (6コース) '!AL28)</f>
        <v>0</v>
      </c>
      <c r="DH28" s="380"/>
      <c r="DI28" s="380"/>
      <c r="DK28" s="390"/>
      <c r="DL28" s="165"/>
      <c r="DM28" s="294"/>
      <c r="DN28" s="167">
        <v>20</v>
      </c>
      <c r="DO28" s="390" t="s">
        <v>263</v>
      </c>
      <c r="DP28" s="390" t="s">
        <v>267</v>
      </c>
      <c r="DQ28" s="477">
        <v>1400</v>
      </c>
      <c r="DU28" s="167"/>
      <c r="DV28" s="167"/>
      <c r="DW28" s="262">
        <v>700</v>
      </c>
      <c r="DZ28" s="242">
        <v>20</v>
      </c>
      <c r="EA28" s="242" t="s">
        <v>263</v>
      </c>
      <c r="EB28" s="242" t="s">
        <v>264</v>
      </c>
      <c r="EC28" s="243">
        <v>1400</v>
      </c>
    </row>
    <row r="29" spans="2:133" ht="16.5" customHeight="1" thickBot="1">
      <c r="B29" s="684"/>
      <c r="C29" s="812"/>
      <c r="D29" s="813"/>
      <c r="E29" s="726"/>
      <c r="F29" s="727"/>
      <c r="G29" s="727"/>
      <c r="H29" s="727"/>
      <c r="I29" s="727"/>
      <c r="J29" s="727"/>
      <c r="K29" s="727"/>
      <c r="L29" s="728"/>
      <c r="M29" s="704" t="s">
        <v>568</v>
      </c>
      <c r="N29" s="705"/>
      <c r="O29" s="438"/>
      <c r="P29" s="439"/>
      <c r="Q29" s="525"/>
      <c r="R29" s="454"/>
      <c r="S29" s="799" t="s">
        <v>569</v>
      </c>
      <c r="T29" s="458"/>
      <c r="U29" s="785" t="str">
        <f>IF(T29="","",VLOOKUP(T29,$DR:$DU,3,FALSE))</f>
        <v/>
      </c>
      <c r="V29" s="786"/>
      <c r="W29" s="458"/>
      <c r="X29" s="785" t="str">
        <f>IF(W29="","",VLOOKUP(W29,$DR:$DU,3,FALSE))</f>
        <v/>
      </c>
      <c r="Y29" s="786"/>
      <c r="Z29" s="458"/>
      <c r="AA29" s="785" t="str">
        <f>IF(Z29="","",VLOOKUP(Z29,$DR:$DU,3,FALSE))</f>
        <v/>
      </c>
      <c r="AB29" s="786"/>
      <c r="AC29" s="458"/>
      <c r="AD29" s="785" t="str">
        <f>IF(AC29="","",VLOOKUP(AC29,$DR:$DU,3,FALSE))</f>
        <v/>
      </c>
      <c r="AE29" s="786"/>
      <c r="AF29" s="458"/>
      <c r="AG29" s="785" t="str">
        <f>IF(AF29="","",VLOOKUP(AF29,'実績　算出シート　 (6コース) '!$DR:$DU,3,FALSE))</f>
        <v/>
      </c>
      <c r="AH29" s="787"/>
      <c r="AI29" s="710"/>
      <c r="AJ29" s="713"/>
      <c r="AK29" s="714"/>
      <c r="AL29" s="761"/>
      <c r="AM29" s="762"/>
      <c r="AN29" s="763"/>
      <c r="AO29" s="763"/>
      <c r="AP29" s="764"/>
      <c r="AQ29" s="755"/>
      <c r="AR29" s="756"/>
      <c r="AS29" s="734"/>
      <c r="AT29" s="735"/>
      <c r="AU29" s="735"/>
      <c r="AV29" s="823"/>
      <c r="AW29" s="824"/>
      <c r="AX29" s="825"/>
      <c r="CB29" s="294"/>
      <c r="CC29" s="390"/>
      <c r="CD29" s="294"/>
      <c r="CE29" s="294"/>
      <c r="CF29" s="294"/>
      <c r="CG29" s="455" t="s">
        <v>570</v>
      </c>
      <c r="CH29" s="459" t="e">
        <f>VLOOKUP('実績　算出シート　 (6コース) '!T29,$DR:$DV,4,FALSE)</f>
        <v>#N/A</v>
      </c>
      <c r="CI29" s="459" t="e">
        <f>VLOOKUP('実績　算出シート　 (6コース) '!W29,$DR:$DV,4,FALSE)</f>
        <v>#N/A</v>
      </c>
      <c r="CJ29" s="459" t="e">
        <f>VLOOKUP('実績　算出シート　 (6コース) '!Z29,$DR:$DV,4,FALSE)</f>
        <v>#N/A</v>
      </c>
      <c r="CK29" s="459" t="e">
        <f>VLOOKUP('実績　算出シート　 (6コース) '!AC29,$DR:$DV,4,FALSE)</f>
        <v>#N/A</v>
      </c>
      <c r="CL29" s="459" t="e">
        <f>VLOOKUP('実績　算出シート　 (6コース) '!AF29,$DR:$DV,4,FALSE)</f>
        <v>#N/A</v>
      </c>
      <c r="CN29" s="440"/>
      <c r="CO29" s="441" t="s">
        <v>568</v>
      </c>
      <c r="CP29" s="442">
        <f>SUMIF(CH28:CL28,"新上五島町",CH29:CL29)*'実績　算出シート　 (6コース) '!AL26</f>
        <v>0</v>
      </c>
      <c r="CQ29" s="443">
        <f>SUMIF(CH28:CL28,"上五島",CH30:CL30)*'実績　算出シート　 (6コース) '!AL28</f>
        <v>0</v>
      </c>
      <c r="CR29" s="460"/>
      <c r="CS29" s="445"/>
      <c r="CT29" s="461"/>
      <c r="CU29" s="446" t="s">
        <v>568</v>
      </c>
      <c r="CV29" s="447" t="str">
        <f>IF('実績　算出シート　 (6コース) '!O29="","0",DA26/CT27)</f>
        <v>0</v>
      </c>
      <c r="CW29" s="448" t="str">
        <f>IF('実績　算出シート　 (6コース) '!O29="","0",DA27/CT27)</f>
        <v>0</v>
      </c>
      <c r="CX29" s="449">
        <f>CV29*'実績　算出シート　 (6コース) '!AL26</f>
        <v>0</v>
      </c>
      <c r="CY29" s="450">
        <f>CW29*'実績　算出シート　 (6コース) '!AL28</f>
        <v>0</v>
      </c>
      <c r="CZ29" s="451">
        <f t="shared" si="0"/>
        <v>0</v>
      </c>
      <c r="DA29" s="457"/>
      <c r="DB29" s="462"/>
      <c r="DC29" s="452" t="s">
        <v>568</v>
      </c>
      <c r="DD29" s="447" t="str">
        <f>IF(('実績　算出シート　 (6コース) '!P29)="","0",('実績　算出シート　 (6コース) '!AL26+'実績　算出シート　 (6コース) '!AL28)*'実績　算出シート　 (6コース) '!P29*1000)</f>
        <v>0</v>
      </c>
      <c r="DE29" s="447">
        <f>COUNTA('実績　算出シート　 (6コース) '!O29)*('実績　算出シート　 (6コース) '!AL26+'実績　算出シート　 (6コース) '!AL28)</f>
        <v>0</v>
      </c>
      <c r="DF29" s="447">
        <f>COUNTA('実績　算出シート　 (6コース) '!Q29)*('実績　算出シート　 (6コース) '!AL26+'実績　算出シート　 (6コース) '!AL28)</f>
        <v>0</v>
      </c>
      <c r="DG29" s="447">
        <f>COUNTA('実績　算出シート　 (6コース) '!R29)*('実績　算出シート　 (6コース) '!AL26+'実績　算出シート　 (6コース) '!AL28)</f>
        <v>0</v>
      </c>
      <c r="DH29" s="380"/>
      <c r="DI29" s="380"/>
      <c r="DK29" s="390"/>
      <c r="DL29" s="165"/>
      <c r="DM29" s="294"/>
      <c r="DN29" s="167">
        <v>21</v>
      </c>
      <c r="DO29" s="390" t="s">
        <v>261</v>
      </c>
      <c r="DP29" s="390" t="s">
        <v>267</v>
      </c>
      <c r="DQ29" s="477">
        <v>300</v>
      </c>
      <c r="DU29" s="167"/>
      <c r="DV29" s="167"/>
      <c r="DW29" s="262">
        <v>150</v>
      </c>
      <c r="DZ29" s="242">
        <v>21</v>
      </c>
      <c r="EA29" s="242" t="s">
        <v>261</v>
      </c>
      <c r="EB29" s="242" t="s">
        <v>264</v>
      </c>
      <c r="EC29" s="243">
        <v>300</v>
      </c>
    </row>
    <row r="30" spans="2:133" ht="16.5" customHeight="1">
      <c r="B30" s="684"/>
      <c r="C30" s="814"/>
      <c r="D30" s="815"/>
      <c r="E30" s="788" t="s">
        <v>574</v>
      </c>
      <c r="F30" s="790"/>
      <c r="G30" s="790"/>
      <c r="H30" s="790"/>
      <c r="I30" s="792" t="s">
        <v>575</v>
      </c>
      <c r="J30" s="790"/>
      <c r="K30" s="790"/>
      <c r="L30" s="794"/>
      <c r="M30" s="704" t="s">
        <v>90</v>
      </c>
      <c r="N30" s="705"/>
      <c r="O30" s="438"/>
      <c r="P30" s="439"/>
      <c r="Q30" s="528"/>
      <c r="R30" s="454"/>
      <c r="S30" s="800"/>
      <c r="T30" s="796" t="str">
        <f>IF(T29="","",VLOOKUP(T29,$DR:$DU,2,FALSE))</f>
        <v/>
      </c>
      <c r="U30" s="797"/>
      <c r="V30" s="798"/>
      <c r="W30" s="796" t="str">
        <f>IF(W29="","",VLOOKUP(W29,$DR:$DU,2,FALSE))</f>
        <v/>
      </c>
      <c r="X30" s="797"/>
      <c r="Y30" s="798"/>
      <c r="Z30" s="796" t="str">
        <f>IF(Z29="","",VLOOKUP(Z29,$DR:$DU,2,FALSE))</f>
        <v/>
      </c>
      <c r="AA30" s="797"/>
      <c r="AB30" s="798"/>
      <c r="AC30" s="796" t="str">
        <f>IF(AC29="","",VLOOKUP(AC29,$DR:$DU,2,FALSE))</f>
        <v/>
      </c>
      <c r="AD30" s="797"/>
      <c r="AE30" s="798"/>
      <c r="AF30" s="796" t="str">
        <f>IF(AF29="","",VLOOKUP(AF29,'実績　算出シート　 (6コース) '!$DR:$DU,2,FALSE))</f>
        <v/>
      </c>
      <c r="AG30" s="797"/>
      <c r="AH30" s="808"/>
      <c r="AI30" s="773" t="s">
        <v>144</v>
      </c>
      <c r="AJ30" s="774"/>
      <c r="AK30" s="775"/>
      <c r="AL30" s="741">
        <f>AL26+AL28</f>
        <v>0</v>
      </c>
      <c r="AM30" s="742"/>
      <c r="AN30" s="749">
        <f>AN26+AN28</f>
        <v>0</v>
      </c>
      <c r="AO30" s="749"/>
      <c r="AP30" s="779"/>
      <c r="AQ30" s="755"/>
      <c r="AR30" s="756"/>
      <c r="AS30" s="734"/>
      <c r="AT30" s="735"/>
      <c r="AU30" s="735"/>
      <c r="AV30" s="823"/>
      <c r="AW30" s="824"/>
      <c r="AX30" s="825"/>
      <c r="CB30" s="294"/>
      <c r="CC30" s="390"/>
      <c r="CD30" s="294"/>
      <c r="CE30" s="294"/>
      <c r="CF30" s="294"/>
      <c r="CG30" s="455" t="s">
        <v>576</v>
      </c>
      <c r="CH30" s="459" t="e">
        <f>CH29</f>
        <v>#N/A</v>
      </c>
      <c r="CI30" s="459" t="e">
        <f>CI29</f>
        <v>#N/A</v>
      </c>
      <c r="CJ30" s="459" t="e">
        <f>CJ29</f>
        <v>#N/A</v>
      </c>
      <c r="CK30" s="459" t="e">
        <f>CK29</f>
        <v>#N/A</v>
      </c>
      <c r="CL30" s="459" t="e">
        <f>CL29</f>
        <v>#N/A</v>
      </c>
      <c r="CN30" s="440"/>
      <c r="CO30" s="441" t="s">
        <v>90</v>
      </c>
      <c r="CP30" s="442">
        <f>SUMIF(CH28:CL28,"小値賀町",CH29:CL29)*'実績　算出シート　 (6コース) '!AL26</f>
        <v>0</v>
      </c>
      <c r="CQ30" s="443">
        <f>SUMIF(CH28:CL28,"小値賀",CH30:CL30)*'実績　算出シート　 (6コース) '!AL28</f>
        <v>0</v>
      </c>
      <c r="CR30" s="460"/>
      <c r="CS30" s="445"/>
      <c r="CT30" s="461"/>
      <c r="CU30" s="446" t="s">
        <v>90</v>
      </c>
      <c r="CV30" s="447" t="str">
        <f>IF('実績　算出シート　 (6コース) '!O30="","0",DA26/CT27)</f>
        <v>0</v>
      </c>
      <c r="CW30" s="448" t="str">
        <f>IF('実績　算出シート　 (6コース) '!O30="","0",DA27/CT27)</f>
        <v>0</v>
      </c>
      <c r="CX30" s="449">
        <f>CV30*'実績　算出シート　 (6コース) '!AL26</f>
        <v>0</v>
      </c>
      <c r="CY30" s="450">
        <f>CW30*'実績　算出シート　 (6コース) '!AL28</f>
        <v>0</v>
      </c>
      <c r="CZ30" s="451">
        <f t="shared" si="0"/>
        <v>0</v>
      </c>
      <c r="DA30" s="457"/>
      <c r="DB30" s="462"/>
      <c r="DC30" s="452" t="s">
        <v>90</v>
      </c>
      <c r="DD30" s="447" t="str">
        <f>IF(('実績　算出シート　 (6コース) '!P30)="","0",('実績　算出シート　 (6コース) '!AL26+'実績　算出シート　 (6コース) '!AL28)*'実績　算出シート　 (6コース) '!P30*1000)</f>
        <v>0</v>
      </c>
      <c r="DE30" s="447">
        <f>COUNTA('実績　算出シート　 (6コース) '!O30)*('実績　算出シート　 (6コース) '!AL26+'実績　算出シート　 (6コース) '!AL28)</f>
        <v>0</v>
      </c>
      <c r="DF30" s="447">
        <f>COUNTA('実績　算出シート　 (6コース) '!Q30)*('実績　算出シート　 (6コース) '!AL26+'実績　算出シート　 (6コース) '!AL28)</f>
        <v>0</v>
      </c>
      <c r="DG30" s="447">
        <f>COUNTA('実績　算出シート　 (6コース) '!R30)*('実績　算出シート　 (6コース) '!AL26+'実績　算出シート　 (6コース) '!AL28)</f>
        <v>0</v>
      </c>
      <c r="DH30" s="380"/>
      <c r="DI30" s="380"/>
      <c r="DK30" s="390"/>
      <c r="DL30" s="165"/>
      <c r="DM30" s="294"/>
      <c r="DN30" s="167">
        <v>22</v>
      </c>
      <c r="DO30" s="390" t="s">
        <v>266</v>
      </c>
      <c r="DP30" s="390" t="s">
        <v>267</v>
      </c>
      <c r="DQ30" s="477">
        <v>2600</v>
      </c>
      <c r="DU30" s="167"/>
      <c r="DV30" s="167"/>
      <c r="DW30" s="262">
        <v>1300</v>
      </c>
      <c r="DZ30" s="242">
        <v>22</v>
      </c>
      <c r="EA30" s="242" t="s">
        <v>266</v>
      </c>
      <c r="EB30" s="242" t="s">
        <v>267</v>
      </c>
      <c r="EC30" s="243">
        <v>2600</v>
      </c>
    </row>
    <row r="31" spans="2:133" ht="16.5" customHeight="1" thickBot="1">
      <c r="B31" s="684"/>
      <c r="C31" s="816"/>
      <c r="D31" s="817"/>
      <c r="E31" s="789"/>
      <c r="F31" s="791"/>
      <c r="G31" s="791"/>
      <c r="H31" s="791"/>
      <c r="I31" s="793"/>
      <c r="J31" s="791"/>
      <c r="K31" s="791"/>
      <c r="L31" s="795"/>
      <c r="M31" s="782" t="s">
        <v>91</v>
      </c>
      <c r="N31" s="783"/>
      <c r="O31" s="463"/>
      <c r="P31" s="464"/>
      <c r="Q31" s="529"/>
      <c r="R31" s="530"/>
      <c r="S31" s="801"/>
      <c r="T31" s="765" t="str">
        <f>IF(T29="","",VLOOKUP(T29,$DR:$DU,4,FALSE))</f>
        <v/>
      </c>
      <c r="U31" s="766"/>
      <c r="V31" s="784"/>
      <c r="W31" s="765" t="str">
        <f>IF(W29="","",VLOOKUP(W29,$DR:$DU,4,FALSE))</f>
        <v/>
      </c>
      <c r="X31" s="766"/>
      <c r="Y31" s="784"/>
      <c r="Z31" s="765" t="str">
        <f>IF(Z29="","",VLOOKUP(Z29,$DR:$DU,4,FALSE))</f>
        <v/>
      </c>
      <c r="AA31" s="766"/>
      <c r="AB31" s="784"/>
      <c r="AC31" s="765" t="str">
        <f>IF(AC29="","",VLOOKUP(AC29,$DR:$DU,4,FALSE))</f>
        <v/>
      </c>
      <c r="AD31" s="766"/>
      <c r="AE31" s="784"/>
      <c r="AF31" s="765" t="str">
        <f>IF(AF29="","",VLOOKUP(AF29,'実績　算出シート　 (6コース) '!$DR:$DU,4,FALSE))</f>
        <v/>
      </c>
      <c r="AG31" s="766"/>
      <c r="AH31" s="767"/>
      <c r="AI31" s="776"/>
      <c r="AJ31" s="777"/>
      <c r="AK31" s="778"/>
      <c r="AL31" s="713"/>
      <c r="AM31" s="714"/>
      <c r="AN31" s="780"/>
      <c r="AO31" s="780"/>
      <c r="AP31" s="781"/>
      <c r="AQ31" s="757"/>
      <c r="AR31" s="758"/>
      <c r="AS31" s="736"/>
      <c r="AT31" s="737"/>
      <c r="AU31" s="737"/>
      <c r="AV31" s="826"/>
      <c r="AW31" s="827"/>
      <c r="AX31" s="828"/>
      <c r="CB31" s="294"/>
      <c r="CC31" s="390"/>
      <c r="CD31" s="294"/>
      <c r="CE31" s="294"/>
      <c r="CF31" s="294"/>
      <c r="CN31" s="465"/>
      <c r="CO31" s="466" t="s">
        <v>91</v>
      </c>
      <c r="CP31" s="467">
        <f>SUMIF(CH28:CL28,"宇久町",CH29:CL29)*'実績　算出シート　 (6コース) '!AL26</f>
        <v>0</v>
      </c>
      <c r="CQ31" s="468">
        <f>SUMIF(CH28:CL28,"宇久",CH30:CL30)*'実績　算出シート　 (6コース) '!AL28</f>
        <v>0</v>
      </c>
      <c r="CR31" s="460"/>
      <c r="CS31" s="445"/>
      <c r="CT31" s="469"/>
      <c r="CU31" s="470" t="s">
        <v>91</v>
      </c>
      <c r="CV31" s="471" t="str">
        <f>IF('実績　算出シート　 (6コース) '!O31="","0",DA26/CT27)</f>
        <v>0</v>
      </c>
      <c r="CW31" s="472" t="str">
        <f>IF('実績　算出シート　 (6コース) '!O31="","0",DA27/CT27)</f>
        <v>0</v>
      </c>
      <c r="CX31" s="473">
        <f>CV31*'実績　算出シート　 (6コース) '!AL26</f>
        <v>0</v>
      </c>
      <c r="CY31" s="474">
        <f>CW31*'実績　算出シート　 (6コース) '!AL28</f>
        <v>0</v>
      </c>
      <c r="CZ31" s="475">
        <f t="shared" si="0"/>
        <v>0</v>
      </c>
      <c r="DA31" s="457"/>
      <c r="DC31" s="476" t="s">
        <v>91</v>
      </c>
      <c r="DD31" s="471" t="str">
        <f>IF(('実績　算出シート　 (6コース) '!P31)="","0",('実績　算出シート　 (6コース) '!AL26+'実績　算出シート　 (6コース) '!AL28)*'実績　算出シート　 (6コース) '!P31*1000)</f>
        <v>0</v>
      </c>
      <c r="DE31" s="471">
        <f>COUNTA('実績　算出シート　 (6コース) '!O31)*('実績　算出シート　 (6コース) '!AL26+'実績　算出シート　 (6コース) '!AL28)</f>
        <v>0</v>
      </c>
      <c r="DF31" s="471">
        <f>COUNTA('実績　算出シート　 (6コース) '!Q31)*('実績　算出シート　 (6コース) '!AL26+'実績　算出シート　 (6コース) '!AL28)</f>
        <v>0</v>
      </c>
      <c r="DG31" s="471">
        <f>COUNTA('実績　算出シート　 (6コース) '!R31)*('実績　算出シート　 (6コース) '!AL26+'実績　算出シート　 (6コース) '!AL28)</f>
        <v>0</v>
      </c>
      <c r="DH31" s="380"/>
      <c r="DI31" s="380"/>
      <c r="DK31" s="390"/>
      <c r="DL31" s="165"/>
      <c r="DM31" s="294"/>
      <c r="DN31" s="167">
        <v>23</v>
      </c>
      <c r="DO31" s="390" t="s">
        <v>270</v>
      </c>
      <c r="DP31" s="390" t="s">
        <v>251</v>
      </c>
      <c r="DQ31" s="477">
        <v>1100</v>
      </c>
      <c r="DU31" s="478"/>
      <c r="DV31" s="478"/>
      <c r="DW31" s="262">
        <v>550</v>
      </c>
      <c r="DZ31" s="242">
        <v>23</v>
      </c>
      <c r="EA31" s="242" t="s">
        <v>270</v>
      </c>
      <c r="EB31" s="242" t="s">
        <v>251</v>
      </c>
      <c r="EC31" s="243">
        <v>1100</v>
      </c>
    </row>
    <row r="32" spans="2:133" ht="16.5" customHeight="1" thickTop="1" thickBot="1">
      <c r="B32" s="684">
        <v>5</v>
      </c>
      <c r="C32" s="685"/>
      <c r="D32" s="687"/>
      <c r="E32" s="689" t="s">
        <v>549</v>
      </c>
      <c r="F32" s="690"/>
      <c r="G32" s="691"/>
      <c r="H32" s="691"/>
      <c r="I32" s="691"/>
      <c r="J32" s="691"/>
      <c r="K32" s="691"/>
      <c r="L32" s="692"/>
      <c r="M32" s="768" t="s">
        <v>550</v>
      </c>
      <c r="N32" s="769"/>
      <c r="O32" s="420"/>
      <c r="P32" s="421"/>
      <c r="Q32" s="523"/>
      <c r="R32" s="524"/>
      <c r="S32" s="770" t="s">
        <v>551</v>
      </c>
      <c r="T32" s="422"/>
      <c r="U32" s="675" t="str">
        <f>IF(T32="","",VLOOKUP(T32,$DN:$DQ,3,FALSE))</f>
        <v/>
      </c>
      <c r="V32" s="676"/>
      <c r="W32" s="422"/>
      <c r="X32" s="675" t="str">
        <f>IF(W32="","",VLOOKUP(W32,$DN:$DQ,3,FALSE))</f>
        <v/>
      </c>
      <c r="Y32" s="676"/>
      <c r="Z32" s="422"/>
      <c r="AA32" s="675" t="str">
        <f>IF(Z32="","",VLOOKUP(Z32,$DN:$DQ,3,FALSE))</f>
        <v/>
      </c>
      <c r="AB32" s="676"/>
      <c r="AC32" s="422"/>
      <c r="AD32" s="675" t="str">
        <f>IF(AC32="","",VLOOKUP(AC32,$DN:$DQ,3,FALSE))</f>
        <v/>
      </c>
      <c r="AE32" s="676"/>
      <c r="AF32" s="422"/>
      <c r="AG32" s="675" t="str">
        <f>IF(AF32="","",VLOOKUP(AF32,$DN:$DQ,3,FALSE))</f>
        <v/>
      </c>
      <c r="AH32" s="738"/>
      <c r="AI32" s="829" t="s">
        <v>243</v>
      </c>
      <c r="AJ32" s="741">
        <f>DA32+CR32</f>
        <v>0</v>
      </c>
      <c r="AK32" s="742"/>
      <c r="AL32" s="745"/>
      <c r="AM32" s="746"/>
      <c r="AN32" s="749">
        <f>(AJ32*AL32)</f>
        <v>0</v>
      </c>
      <c r="AO32" s="749"/>
      <c r="AP32" s="750"/>
      <c r="AQ32" s="753">
        <f>SUM(P32:P37)*AL36</f>
        <v>0</v>
      </c>
      <c r="AR32" s="754"/>
      <c r="AS32" s="715"/>
      <c r="AT32" s="716"/>
      <c r="AU32" s="716"/>
      <c r="AV32" s="830"/>
      <c r="AW32" s="831"/>
      <c r="AX32" s="822"/>
      <c r="CB32" s="294"/>
      <c r="CC32" s="390"/>
      <c r="CD32" s="294"/>
      <c r="CE32" s="294"/>
      <c r="CF32" s="294"/>
      <c r="CN32" s="424">
        <v>5</v>
      </c>
      <c r="CO32" s="425" t="s">
        <v>553</v>
      </c>
      <c r="CP32" s="426">
        <f>SUMIF(CH34:CL34,"対馬市",CH35:CL35)*'実績　算出シート　 (6コース) '!AL32</f>
        <v>0</v>
      </c>
      <c r="CQ32" s="427">
        <f>SUMIF(CH34:CL34,"対馬市",CH36:CL36)*'実績　算出シート　 (6コース) '!AL34</f>
        <v>0</v>
      </c>
      <c r="CR32" s="428">
        <f>SUM('実績　算出シート　 (6コース) '!T37:AH37)</f>
        <v>0</v>
      </c>
      <c r="CS32" s="445"/>
      <c r="CT32" s="429" t="s">
        <v>508</v>
      </c>
      <c r="CU32" s="430" t="s">
        <v>553</v>
      </c>
      <c r="CV32" s="431" t="str">
        <f>IF('実績　算出シート　 (6コース) '!O32="","0",DA32/CT33)</f>
        <v>0</v>
      </c>
      <c r="CW32" s="432" t="str">
        <f>IF('実績　算出シート　 (6コース) '!O32="","0",DA33/CT33)</f>
        <v>0</v>
      </c>
      <c r="CX32" s="433">
        <f>CV32*'実績　算出シート　 (6コース) '!AL32</f>
        <v>0</v>
      </c>
      <c r="CY32" s="434">
        <f>CW32*'実績　算出シート　 (6コース) '!AL34</f>
        <v>0</v>
      </c>
      <c r="CZ32" s="435">
        <f t="shared" si="0"/>
        <v>0</v>
      </c>
      <c r="DA32" s="428">
        <f>SUM('実績　算出シート　 (6コース) '!T34:AH34)</f>
        <v>0</v>
      </c>
      <c r="DC32" s="436" t="s">
        <v>553</v>
      </c>
      <c r="DD32" s="431" t="str">
        <f>IF(('実績　算出シート　 (6コース) '!P32)="","0",('実績　算出シート　 (6コース) '!AL32+'実績　算出シート　 (6コース) '!AL34)*'実績　算出シート　 (6コース) '!P32*1000)</f>
        <v>0</v>
      </c>
      <c r="DE32" s="431">
        <f>COUNTA('実績　算出シート　 (6コース) '!O32)*('実績　算出シート　 (6コース) '!AL32+'実績　算出シート　 (6コース) '!AL34)</f>
        <v>0</v>
      </c>
      <c r="DF32" s="431">
        <f>COUNTA('実績　算出シート　 (6コース) '!Q32)*('実績　算出シート　 (6コース) '!AL32+'実績　算出シート　 (6コース) '!AL34)</f>
        <v>0</v>
      </c>
      <c r="DG32" s="431">
        <f>COUNTA('実績　算出シート　 (6コース) '!R32)*('実績　算出シート　 (6コース) '!AL32+'実績　算出シート　 (6コース) '!AL34)</f>
        <v>0</v>
      </c>
      <c r="DH32" s="380"/>
      <c r="DI32" s="380"/>
      <c r="DK32" s="390"/>
      <c r="DL32" s="165"/>
      <c r="DM32" s="294"/>
      <c r="DN32" s="167">
        <v>24</v>
      </c>
      <c r="DO32" s="390" t="s">
        <v>271</v>
      </c>
      <c r="DP32" s="167" t="s">
        <v>251</v>
      </c>
      <c r="DQ32" s="477">
        <v>900</v>
      </c>
      <c r="DU32" s="478"/>
      <c r="DV32" s="478"/>
      <c r="DW32" s="262">
        <v>450</v>
      </c>
      <c r="DZ32" s="242">
        <v>24</v>
      </c>
      <c r="EA32" s="242" t="s">
        <v>271</v>
      </c>
      <c r="EB32" s="242" t="s">
        <v>251</v>
      </c>
      <c r="EC32" s="243">
        <v>900</v>
      </c>
    </row>
    <row r="33" spans="2:133" ht="16.5" customHeight="1">
      <c r="B33" s="684"/>
      <c r="C33" s="686"/>
      <c r="D33" s="688"/>
      <c r="E33" s="832"/>
      <c r="F33" s="833"/>
      <c r="G33" s="833"/>
      <c r="H33" s="833"/>
      <c r="I33" s="833"/>
      <c r="J33" s="833"/>
      <c r="K33" s="833"/>
      <c r="L33" s="834"/>
      <c r="M33" s="704" t="s">
        <v>554</v>
      </c>
      <c r="N33" s="705"/>
      <c r="O33" s="438"/>
      <c r="P33" s="439"/>
      <c r="Q33" s="525"/>
      <c r="R33" s="526"/>
      <c r="S33" s="771"/>
      <c r="T33" s="729" t="str">
        <f>IF(T32="","",VLOOKUP(T32,$DN:$DQ,2,FALSE))</f>
        <v/>
      </c>
      <c r="U33" s="730"/>
      <c r="V33" s="731"/>
      <c r="W33" s="729" t="str">
        <f>IF(W32="","",VLOOKUP(W32,$DN:$DQ,2,FALSE))</f>
        <v/>
      </c>
      <c r="X33" s="730"/>
      <c r="Y33" s="731"/>
      <c r="Z33" s="729" t="str">
        <f>IF(Z32="","",VLOOKUP(Z32,$DN:$DQ,2,FALSE))</f>
        <v/>
      </c>
      <c r="AA33" s="730"/>
      <c r="AB33" s="731"/>
      <c r="AC33" s="729" t="str">
        <f>IF(AC32="","",VLOOKUP(AC32,$DN:$DQ,2,FALSE))</f>
        <v/>
      </c>
      <c r="AD33" s="730"/>
      <c r="AE33" s="731"/>
      <c r="AF33" s="729" t="str">
        <f>IF(AF32="","",VLOOKUP(AF32,$DN:$DQ,2,FALSE))</f>
        <v/>
      </c>
      <c r="AG33" s="730"/>
      <c r="AH33" s="731"/>
      <c r="AI33" s="740"/>
      <c r="AJ33" s="743"/>
      <c r="AK33" s="744"/>
      <c r="AL33" s="747"/>
      <c r="AM33" s="748"/>
      <c r="AN33" s="751"/>
      <c r="AO33" s="751"/>
      <c r="AP33" s="752"/>
      <c r="AQ33" s="755"/>
      <c r="AR33" s="756"/>
      <c r="AS33" s="732"/>
      <c r="AT33" s="733"/>
      <c r="AU33" s="733"/>
      <c r="AV33" s="823"/>
      <c r="AW33" s="824"/>
      <c r="AX33" s="825"/>
      <c r="CB33" s="294"/>
      <c r="CC33" s="390"/>
      <c r="CD33" s="294"/>
      <c r="CE33" s="294"/>
      <c r="CF33" s="294"/>
      <c r="CN33" s="440"/>
      <c r="CO33" s="441" t="s">
        <v>555</v>
      </c>
      <c r="CP33" s="442">
        <f>SUMIF(CH34:CL34,"壱岐市",CH35:CL35)*'実績　算出シート　 (6コース) '!AL32</f>
        <v>0</v>
      </c>
      <c r="CQ33" s="443">
        <f>SUMIF(CH34:CL34,"壱岐市",CH36:CL36)*'実績　算出シート　 (6コース) '!AL34</f>
        <v>0</v>
      </c>
      <c r="CR33" s="444">
        <f>CR32</f>
        <v>0</v>
      </c>
      <c r="CS33" s="445"/>
      <c r="CT33" s="700">
        <f>COUNTA('実績　算出シート　 (6コース) '!O32:O37)</f>
        <v>0</v>
      </c>
      <c r="CU33" s="446" t="s">
        <v>555</v>
      </c>
      <c r="CV33" s="447" t="str">
        <f>IF('実績　算出シート　 (6コース) '!O33="","0",DA32/CT33)</f>
        <v>0</v>
      </c>
      <c r="CW33" s="448" t="str">
        <f>IF('実績　算出シート　 (6コース) '!O33="","0",DA33/CT33)</f>
        <v>0</v>
      </c>
      <c r="CX33" s="449">
        <f>CV33*'実績　算出シート　 (6コース) '!AL32</f>
        <v>0</v>
      </c>
      <c r="CY33" s="450">
        <f>CW33*'実績　算出シート　 (6コース) '!AL34</f>
        <v>0</v>
      </c>
      <c r="CZ33" s="451">
        <f t="shared" si="0"/>
        <v>0</v>
      </c>
      <c r="DA33" s="444">
        <f>CL49</f>
        <v>0</v>
      </c>
      <c r="DC33" s="452" t="s">
        <v>555</v>
      </c>
      <c r="DD33" s="447" t="str">
        <f>IF(('実績　算出シート　 (6コース) '!P33)="","0",('実績　算出シート　 (6コース) '!AL32+'実績　算出シート　 (6コース) '!AL34)*'実績　算出シート　 (6コース) '!P33*1000)</f>
        <v>0</v>
      </c>
      <c r="DE33" s="447">
        <f>COUNTA('実績　算出シート　 (6コース) '!O33)*('実績　算出シート　 (6コース) '!AL32+'実績　算出シート　 (6コース) '!AL34)</f>
        <v>0</v>
      </c>
      <c r="DF33" s="447">
        <f>COUNTA('実績　算出シート　 (6コース) '!Q33)*('実績　算出シート　 (6コース) '!AL32+'実績　算出シート　 (6コース) '!AL34)</f>
        <v>0</v>
      </c>
      <c r="DG33" s="447">
        <f>COUNTA('実績　算出シート　 (6コース) '!R33)*('実績　算出シート　 (6コース) '!AL32+'実績　算出シート　 (6コース) '!AL34)</f>
        <v>0</v>
      </c>
      <c r="DH33" s="380"/>
      <c r="DI33" s="380"/>
      <c r="DK33" s="390"/>
      <c r="DL33" s="165"/>
      <c r="DM33" s="294"/>
      <c r="DN33" s="167">
        <v>25</v>
      </c>
      <c r="DO33" s="390" t="s">
        <v>272</v>
      </c>
      <c r="DP33" s="167" t="s">
        <v>251</v>
      </c>
      <c r="DQ33" s="477">
        <v>800</v>
      </c>
      <c r="DU33" s="167"/>
      <c r="DV33" s="167"/>
      <c r="DW33" s="262">
        <v>450</v>
      </c>
      <c r="DZ33" s="242">
        <v>25</v>
      </c>
      <c r="EA33" s="242" t="s">
        <v>272</v>
      </c>
      <c r="EB33" s="242" t="s">
        <v>251</v>
      </c>
      <c r="EC33" s="243">
        <v>800</v>
      </c>
    </row>
    <row r="34" spans="2:133" ht="16.5" customHeight="1">
      <c r="B34" s="684"/>
      <c r="C34" s="702" t="s">
        <v>601</v>
      </c>
      <c r="D34" s="703"/>
      <c r="E34" s="832"/>
      <c r="F34" s="833"/>
      <c r="G34" s="833"/>
      <c r="H34" s="833"/>
      <c r="I34" s="833"/>
      <c r="J34" s="833"/>
      <c r="K34" s="833"/>
      <c r="L34" s="834"/>
      <c r="M34" s="704" t="s">
        <v>88</v>
      </c>
      <c r="N34" s="705"/>
      <c r="O34" s="438"/>
      <c r="P34" s="439"/>
      <c r="Q34" s="525"/>
      <c r="R34" s="454"/>
      <c r="S34" s="772"/>
      <c r="T34" s="706" t="str">
        <f>IF(T32="","",VLOOKUP(T32,$DN:$DQ,4,FALSE))</f>
        <v/>
      </c>
      <c r="U34" s="707"/>
      <c r="V34" s="708"/>
      <c r="W34" s="706" t="str">
        <f>IF(W32="","",VLOOKUP(W32,$DN:$DQ,4,FALSE))</f>
        <v/>
      </c>
      <c r="X34" s="707"/>
      <c r="Y34" s="708"/>
      <c r="Z34" s="706" t="str">
        <f>IF(Z32="","",VLOOKUP(Z32,$DN:$DQ,4,FALSE))</f>
        <v/>
      </c>
      <c r="AA34" s="707"/>
      <c r="AB34" s="708"/>
      <c r="AC34" s="706" t="str">
        <f>IF(AC32="","",VLOOKUP(AC32,$DN:$DQ,4,FALSE))</f>
        <v/>
      </c>
      <c r="AD34" s="707"/>
      <c r="AE34" s="708"/>
      <c r="AF34" s="706" t="str">
        <f>IF(AF32="","",VLOOKUP(AF32,$DN:$DQ,4,FALSE))</f>
        <v/>
      </c>
      <c r="AG34" s="707"/>
      <c r="AH34" s="708"/>
      <c r="AI34" s="709" t="s">
        <v>561</v>
      </c>
      <c r="AJ34" s="711">
        <f>CR33+DA33</f>
        <v>0</v>
      </c>
      <c r="AK34" s="712"/>
      <c r="AL34" s="759"/>
      <c r="AM34" s="760"/>
      <c r="AN34" s="751">
        <f>(AJ34*AL34)</f>
        <v>0</v>
      </c>
      <c r="AO34" s="751"/>
      <c r="AP34" s="752"/>
      <c r="AQ34" s="755"/>
      <c r="AR34" s="756"/>
      <c r="AS34" s="734"/>
      <c r="AT34" s="735"/>
      <c r="AU34" s="735"/>
      <c r="AV34" s="823"/>
      <c r="AW34" s="824"/>
      <c r="AX34" s="825"/>
      <c r="CB34" s="294"/>
      <c r="CC34" s="390"/>
      <c r="CD34" s="294"/>
      <c r="CE34" s="294"/>
      <c r="CF34" s="294"/>
      <c r="CG34" s="455" t="s">
        <v>562</v>
      </c>
      <c r="CH34" s="456" t="e">
        <f>VLOOKUP('実績　算出シート　 (6コース) '!T35,$DR:$DV,5,FALSE)</f>
        <v>#N/A</v>
      </c>
      <c r="CI34" s="456" t="e">
        <f>VLOOKUP('実績　算出シート　 (6コース) '!W35,$DR:$DV,5,FALSE)</f>
        <v>#N/A</v>
      </c>
      <c r="CJ34" s="456" t="e">
        <f>VLOOKUP('実績　算出シート　 (6コース) '!Z35,$DR:$DV,5,FALSE)</f>
        <v>#N/A</v>
      </c>
      <c r="CK34" s="456" t="e">
        <f>VLOOKUP('実績　算出シート　 (6コース) '!AC35,$DR:$DV,5,FALSE)</f>
        <v>#N/A</v>
      </c>
      <c r="CL34" s="456" t="e">
        <f>VLOOKUP('実績　算出シート　 (6コース) '!AF35,$DR:$DV,5,FALSE)</f>
        <v>#N/A</v>
      </c>
      <c r="CN34" s="440"/>
      <c r="CO34" s="441" t="s">
        <v>88</v>
      </c>
      <c r="CP34" s="442">
        <f>SUMIF(CH34:CL34,"五島市",CH35:CL35)*'実績　算出シート　 (6コース) '!AL32</f>
        <v>0</v>
      </c>
      <c r="CQ34" s="443">
        <f>SUMIF(CH34:CL34,"五島市",CH36:CL36)*'実績　算出シート　 (6コース) '!AL34</f>
        <v>0</v>
      </c>
      <c r="CR34" s="460"/>
      <c r="CS34" s="445"/>
      <c r="CT34" s="701"/>
      <c r="CU34" s="446" t="s">
        <v>88</v>
      </c>
      <c r="CV34" s="447" t="str">
        <f>IF('実績　算出シート　 (6コース) '!O34="","0",DA32/CT33)</f>
        <v>0</v>
      </c>
      <c r="CW34" s="448" t="str">
        <f>IF('実績　算出シート　 (6コース) '!O34="","0",DA33/CT33)</f>
        <v>0</v>
      </c>
      <c r="CX34" s="449">
        <f>CV34*'実績　算出シート　 (6コース) '!AL32</f>
        <v>0</v>
      </c>
      <c r="CY34" s="450">
        <f>CW34*'実績　算出シート　 (6コース) '!AL34</f>
        <v>0</v>
      </c>
      <c r="CZ34" s="451">
        <f t="shared" si="0"/>
        <v>0</v>
      </c>
      <c r="DA34" s="457"/>
      <c r="DC34" s="452" t="s">
        <v>88</v>
      </c>
      <c r="DD34" s="447" t="str">
        <f>IF(('実績　算出シート　 (6コース) '!P34)="","0",('実績　算出シート　 (6コース) '!AL32+'実績　算出シート　 (6コース) '!AL34)*'実績　算出シート　 (6コース) '!P34*1000)</f>
        <v>0</v>
      </c>
      <c r="DE34" s="447">
        <f>COUNTA('実績　算出シート　 (6コース) '!O34)*('実績　算出シート　 (6コース) '!AL32+'実績　算出シート　 (6コース) '!AL34)</f>
        <v>0</v>
      </c>
      <c r="DF34" s="447">
        <f>COUNTA('実績　算出シート　 (6コース) '!Q34)*('実績　算出シート　 (6コース) '!AL32+'実績　算出シート　 (6コース) '!AL34)</f>
        <v>0</v>
      </c>
      <c r="DG34" s="447">
        <f>COUNTA('実績　算出シート　 (6コース) '!R34)*('実績　算出シート　 (6コース) '!AL32+'実績　算出シート　 (6コース) '!AL34)</f>
        <v>0</v>
      </c>
      <c r="DH34" s="380"/>
      <c r="DI34" s="380"/>
      <c r="DK34" s="390"/>
      <c r="DL34" s="165"/>
      <c r="DM34" s="294"/>
      <c r="DN34" s="167">
        <v>26</v>
      </c>
      <c r="DO34" s="390" t="s">
        <v>273</v>
      </c>
      <c r="DP34" s="167" t="s">
        <v>251</v>
      </c>
      <c r="DQ34" s="477">
        <v>400</v>
      </c>
      <c r="DU34" s="167"/>
      <c r="DV34" s="167"/>
      <c r="DW34" s="262">
        <v>200</v>
      </c>
      <c r="DZ34" s="242">
        <v>26</v>
      </c>
      <c r="EA34" s="242" t="s">
        <v>273</v>
      </c>
      <c r="EB34" s="242" t="s">
        <v>251</v>
      </c>
      <c r="EC34" s="243">
        <v>400</v>
      </c>
    </row>
    <row r="35" spans="2:133" ht="16.5" customHeight="1" thickBot="1">
      <c r="B35" s="684"/>
      <c r="C35" s="802"/>
      <c r="D35" s="803"/>
      <c r="E35" s="832"/>
      <c r="F35" s="833"/>
      <c r="G35" s="833"/>
      <c r="H35" s="833"/>
      <c r="I35" s="833"/>
      <c r="J35" s="833"/>
      <c r="K35" s="833"/>
      <c r="L35" s="834"/>
      <c r="M35" s="704" t="s">
        <v>568</v>
      </c>
      <c r="N35" s="705"/>
      <c r="O35" s="438"/>
      <c r="P35" s="439"/>
      <c r="Q35" s="525"/>
      <c r="R35" s="454"/>
      <c r="S35" s="799" t="s">
        <v>569</v>
      </c>
      <c r="T35" s="458"/>
      <c r="U35" s="785" t="str">
        <f>IF(T35="","",VLOOKUP(T35,$DR:$DU,3,FALSE))</f>
        <v/>
      </c>
      <c r="V35" s="786"/>
      <c r="W35" s="458"/>
      <c r="X35" s="785" t="str">
        <f>IF(W35="","",VLOOKUP(W35,$DR:$DU,3,FALSE))</f>
        <v/>
      </c>
      <c r="Y35" s="786"/>
      <c r="Z35" s="458"/>
      <c r="AA35" s="785" t="str">
        <f>IF(Z35="","",VLOOKUP(Z35,$DR:$DU,3,FALSE))</f>
        <v/>
      </c>
      <c r="AB35" s="786"/>
      <c r="AC35" s="458"/>
      <c r="AD35" s="785" t="str">
        <f>IF(AC35="","",VLOOKUP(AC35,$DR:$DU,3,FALSE))</f>
        <v/>
      </c>
      <c r="AE35" s="786"/>
      <c r="AF35" s="458"/>
      <c r="AG35" s="785" t="str">
        <f>IF(AF35="","",VLOOKUP(AF35,'実績　算出シート　 (6コース) '!$DR:$DU,3,FALSE))</f>
        <v/>
      </c>
      <c r="AH35" s="787"/>
      <c r="AI35" s="710"/>
      <c r="AJ35" s="713"/>
      <c r="AK35" s="714"/>
      <c r="AL35" s="761"/>
      <c r="AM35" s="762"/>
      <c r="AN35" s="763"/>
      <c r="AO35" s="763"/>
      <c r="AP35" s="764"/>
      <c r="AQ35" s="755"/>
      <c r="AR35" s="756"/>
      <c r="AS35" s="734"/>
      <c r="AT35" s="735"/>
      <c r="AU35" s="735"/>
      <c r="AV35" s="823"/>
      <c r="AW35" s="824"/>
      <c r="AX35" s="825"/>
      <c r="CB35" s="294"/>
      <c r="CC35" s="390"/>
      <c r="CD35" s="294"/>
      <c r="CE35" s="294"/>
      <c r="CF35" s="294"/>
      <c r="CG35" s="455" t="s">
        <v>570</v>
      </c>
      <c r="CH35" s="459" t="e">
        <f>VLOOKUP('実績　算出シート　 (6コース) '!T35,$DR:$DV,4,FALSE)</f>
        <v>#N/A</v>
      </c>
      <c r="CI35" s="459" t="e">
        <f>VLOOKUP('実績　算出シート　 (6コース) '!W35,$DR:$DV,4,FALSE)</f>
        <v>#N/A</v>
      </c>
      <c r="CJ35" s="459" t="e">
        <f>VLOOKUP('実績　算出シート　 (6コース) '!Z35,$DR:$DV,4,FALSE)</f>
        <v>#N/A</v>
      </c>
      <c r="CK35" s="459" t="e">
        <f>VLOOKUP('実績　算出シート　 (6コース) '!AC35,$DR:$DV,4,FALSE)</f>
        <v>#N/A</v>
      </c>
      <c r="CL35" s="459" t="e">
        <f>VLOOKUP('実績　算出シート　 (6コース) '!AF35,$DR:$DV,4,FALSE)</f>
        <v>#N/A</v>
      </c>
      <c r="CN35" s="440"/>
      <c r="CO35" s="441" t="s">
        <v>568</v>
      </c>
      <c r="CP35" s="442">
        <f>SUMIF(CH34:CL34,"新上五島町",CH35:CL35)*'実績　算出シート　 (6コース) '!AL32</f>
        <v>0</v>
      </c>
      <c r="CQ35" s="443">
        <f>SUMIF(CH34:CL34,"上五島",CH36:CL36)*'実績　算出シート　 (6コース) '!AL34</f>
        <v>0</v>
      </c>
      <c r="CR35" s="460"/>
      <c r="CS35" s="445"/>
      <c r="CT35" s="461"/>
      <c r="CU35" s="446" t="s">
        <v>568</v>
      </c>
      <c r="CV35" s="447" t="str">
        <f>IF('実績　算出シート　 (6コース) '!O35="","0",DA32/CT33)</f>
        <v>0</v>
      </c>
      <c r="CW35" s="448" t="str">
        <f>IF('実績　算出シート　 (6コース) '!O35="","0",DA33/CT33)</f>
        <v>0</v>
      </c>
      <c r="CX35" s="449">
        <f>CV35*'実績　算出シート　 (6コース) '!AL32</f>
        <v>0</v>
      </c>
      <c r="CY35" s="450">
        <f>CW35*'実績　算出シート　 (6コース) '!AL34</f>
        <v>0</v>
      </c>
      <c r="CZ35" s="451">
        <f t="shared" si="0"/>
        <v>0</v>
      </c>
      <c r="DA35" s="457"/>
      <c r="DB35" s="462"/>
      <c r="DC35" s="452" t="s">
        <v>568</v>
      </c>
      <c r="DD35" s="447" t="str">
        <f>IF(('実績　算出シート　 (6コース) '!P35)="","0",('実績　算出シート　 (6コース) '!AL32+'実績　算出シート　 (6コース) '!AL34)*'実績　算出シート　 (6コース) '!P35*1000)</f>
        <v>0</v>
      </c>
      <c r="DE35" s="447">
        <f>COUNTA('実績　算出シート　 (6コース) '!O35)*('実績　算出シート　 (6コース) '!AL32+'実績　算出シート　 (6コース) '!AL34)</f>
        <v>0</v>
      </c>
      <c r="DF35" s="447">
        <f>COUNTA('実績　算出シート　 (6コース) '!Q35)*('実績　算出シート　 (6コース) '!AL32+'実績　算出シート　 (6コース) '!AL34)</f>
        <v>0</v>
      </c>
      <c r="DG35" s="447">
        <f>COUNTA('実績　算出シート　 (6コース) '!R35)*('実績　算出シート　 (6コース) '!AL32+'実績　算出シート　 (6コース) '!AL34)</f>
        <v>0</v>
      </c>
      <c r="DH35" s="380"/>
      <c r="DI35" s="380"/>
      <c r="DK35" s="390"/>
      <c r="DL35" s="165"/>
      <c r="DM35" s="294"/>
      <c r="DN35" s="167">
        <v>27</v>
      </c>
      <c r="DO35" s="390" t="s">
        <v>274</v>
      </c>
      <c r="DP35" s="167" t="s">
        <v>251</v>
      </c>
      <c r="DQ35" s="477">
        <v>200</v>
      </c>
      <c r="DU35" s="167"/>
      <c r="DV35" s="167"/>
      <c r="DW35" s="262">
        <v>150</v>
      </c>
      <c r="DZ35" s="242">
        <v>27</v>
      </c>
      <c r="EA35" s="242" t="s">
        <v>274</v>
      </c>
      <c r="EB35" s="242" t="s">
        <v>251</v>
      </c>
      <c r="EC35" s="243">
        <v>200</v>
      </c>
    </row>
    <row r="36" spans="2:133" ht="16.5" customHeight="1">
      <c r="B36" s="684"/>
      <c r="C36" s="804"/>
      <c r="D36" s="805"/>
      <c r="E36" s="788" t="s">
        <v>574</v>
      </c>
      <c r="F36" s="790"/>
      <c r="G36" s="790"/>
      <c r="H36" s="790"/>
      <c r="I36" s="792" t="s">
        <v>575</v>
      </c>
      <c r="J36" s="790"/>
      <c r="K36" s="790"/>
      <c r="L36" s="794"/>
      <c r="M36" s="704" t="s">
        <v>90</v>
      </c>
      <c r="N36" s="705"/>
      <c r="O36" s="438"/>
      <c r="P36" s="439"/>
      <c r="Q36" s="528"/>
      <c r="R36" s="454"/>
      <c r="S36" s="800"/>
      <c r="T36" s="796" t="str">
        <f>IF(T35="","",VLOOKUP(T35,$DR:$DU,2,FALSE))</f>
        <v/>
      </c>
      <c r="U36" s="797"/>
      <c r="V36" s="798"/>
      <c r="W36" s="796" t="str">
        <f>IF(W35="","",VLOOKUP(W35,$DR:$DU,2,FALSE))</f>
        <v/>
      </c>
      <c r="X36" s="797"/>
      <c r="Y36" s="798"/>
      <c r="Z36" s="796" t="str">
        <f>IF(Z35="","",VLOOKUP(Z35,$DR:$DU,2,FALSE))</f>
        <v/>
      </c>
      <c r="AA36" s="797"/>
      <c r="AB36" s="798"/>
      <c r="AC36" s="796" t="str">
        <f>IF(AC35="","",VLOOKUP(AC35,$DR:$DU,2,FALSE))</f>
        <v/>
      </c>
      <c r="AD36" s="797"/>
      <c r="AE36" s="798"/>
      <c r="AF36" s="796" t="str">
        <f>IF(AF35="","",VLOOKUP(AF35,'実績　算出シート　 (6コース) '!$DR:$DU,2,FALSE))</f>
        <v/>
      </c>
      <c r="AG36" s="797"/>
      <c r="AH36" s="808"/>
      <c r="AI36" s="773" t="s">
        <v>144</v>
      </c>
      <c r="AJ36" s="774"/>
      <c r="AK36" s="775"/>
      <c r="AL36" s="741">
        <f>AL32+AL34</f>
        <v>0</v>
      </c>
      <c r="AM36" s="742"/>
      <c r="AN36" s="749">
        <f>AN32+AN34</f>
        <v>0</v>
      </c>
      <c r="AO36" s="749"/>
      <c r="AP36" s="779"/>
      <c r="AQ36" s="755"/>
      <c r="AR36" s="756"/>
      <c r="AS36" s="734"/>
      <c r="AT36" s="735"/>
      <c r="AU36" s="735"/>
      <c r="AV36" s="823"/>
      <c r="AW36" s="824"/>
      <c r="AX36" s="825"/>
      <c r="CB36" s="294"/>
      <c r="CC36" s="390"/>
      <c r="CD36" s="294"/>
      <c r="CE36" s="294"/>
      <c r="CF36" s="294"/>
      <c r="CG36" s="455" t="s">
        <v>576</v>
      </c>
      <c r="CH36" s="459" t="e">
        <f>CH35</f>
        <v>#N/A</v>
      </c>
      <c r="CI36" s="459" t="e">
        <f>CI35</f>
        <v>#N/A</v>
      </c>
      <c r="CJ36" s="459" t="e">
        <f>CJ35</f>
        <v>#N/A</v>
      </c>
      <c r="CK36" s="459" t="e">
        <f>CK35</f>
        <v>#N/A</v>
      </c>
      <c r="CL36" s="459" t="e">
        <f>CL35</f>
        <v>#N/A</v>
      </c>
      <c r="CN36" s="440"/>
      <c r="CO36" s="441" t="s">
        <v>90</v>
      </c>
      <c r="CP36" s="442">
        <f>SUMIF(CH34:CL34,"小値賀町",CH35:CL35)*'実績　算出シート　 (6コース) '!AL32</f>
        <v>0</v>
      </c>
      <c r="CQ36" s="443">
        <f>SUMIF(CH34:CL34,"小値賀",CH36:CL36)*'実績　算出シート　 (6コース) '!AL34</f>
        <v>0</v>
      </c>
      <c r="CR36" s="460"/>
      <c r="CS36" s="445"/>
      <c r="CT36" s="461"/>
      <c r="CU36" s="446" t="s">
        <v>90</v>
      </c>
      <c r="CV36" s="447" t="str">
        <f>IF('実績　算出シート　 (6コース) '!O36="","0",DA32/CT33)</f>
        <v>0</v>
      </c>
      <c r="CW36" s="448" t="str">
        <f>IF('実績　算出シート　 (6コース) '!O36="","0",DA33/CT33)</f>
        <v>0</v>
      </c>
      <c r="CX36" s="449">
        <f>CV36*'実績　算出シート　 (6コース) '!AL32</f>
        <v>0</v>
      </c>
      <c r="CY36" s="450">
        <f>CW36*'実績　算出シート　 (6コース) '!AL34</f>
        <v>0</v>
      </c>
      <c r="CZ36" s="451">
        <f t="shared" si="0"/>
        <v>0</v>
      </c>
      <c r="DA36" s="457"/>
      <c r="DB36" s="462"/>
      <c r="DC36" s="452" t="s">
        <v>90</v>
      </c>
      <c r="DD36" s="447" t="str">
        <f>IF(('実績　算出シート　 (6コース) '!P36)="","0",('実績　算出シート　 (6コース) '!AL32+'実績　算出シート　 (6コース) '!AL34)*'実績　算出シート　 (6コース) '!P36*1000)</f>
        <v>0</v>
      </c>
      <c r="DE36" s="447">
        <f>COUNTA('実績　算出シート　 (6コース) '!O36)*('実績　算出シート　 (6コース) '!AL32+'実績　算出シート　 (6コース) '!AL34)</f>
        <v>0</v>
      </c>
      <c r="DF36" s="447">
        <f>COUNTA('実績　算出シート　 (6コース) '!Q36)*('実績　算出シート　 (6コース) '!AL32+'実績　算出シート　 (6コース) '!AL34)</f>
        <v>0</v>
      </c>
      <c r="DG36" s="447">
        <f>COUNTA('実績　算出シート　 (6コース) '!R36)*('実績　算出シート　 (6コース) '!AL32+'実績　算出シート　 (6コース) '!AL34)</f>
        <v>0</v>
      </c>
      <c r="DH36" s="380"/>
      <c r="DI36" s="380"/>
      <c r="DK36" s="390"/>
      <c r="DL36" s="165"/>
      <c r="DM36" s="294"/>
      <c r="DN36" s="167">
        <v>28</v>
      </c>
      <c r="DO36" s="390" t="s">
        <v>275</v>
      </c>
      <c r="DP36" s="390" t="s">
        <v>251</v>
      </c>
      <c r="DQ36" s="477">
        <v>200</v>
      </c>
      <c r="DU36" s="167"/>
      <c r="DV36" s="167"/>
      <c r="DW36" s="262">
        <v>100</v>
      </c>
      <c r="DZ36" s="242">
        <v>28</v>
      </c>
      <c r="EA36" s="242" t="s">
        <v>275</v>
      </c>
      <c r="EB36" s="242" t="s">
        <v>251</v>
      </c>
      <c r="EC36" s="243">
        <v>200</v>
      </c>
    </row>
    <row r="37" spans="2:133" ht="16.5" customHeight="1" thickBot="1">
      <c r="B37" s="684"/>
      <c r="C37" s="806"/>
      <c r="D37" s="807"/>
      <c r="E37" s="789"/>
      <c r="F37" s="791"/>
      <c r="G37" s="791"/>
      <c r="H37" s="791"/>
      <c r="I37" s="793"/>
      <c r="J37" s="791"/>
      <c r="K37" s="791"/>
      <c r="L37" s="795"/>
      <c r="M37" s="782" t="s">
        <v>91</v>
      </c>
      <c r="N37" s="783"/>
      <c r="O37" s="463"/>
      <c r="P37" s="464"/>
      <c r="Q37" s="529"/>
      <c r="R37" s="530"/>
      <c r="S37" s="801"/>
      <c r="T37" s="765" t="str">
        <f>IF(T35="","",VLOOKUP(T35,$DR:$DU,4,FALSE))</f>
        <v/>
      </c>
      <c r="U37" s="766"/>
      <c r="V37" s="784"/>
      <c r="W37" s="765" t="str">
        <f>IF(W35="","",VLOOKUP(W35,$DR:$DU,4,FALSE))</f>
        <v/>
      </c>
      <c r="X37" s="766"/>
      <c r="Y37" s="784"/>
      <c r="Z37" s="765" t="str">
        <f>IF(Z35="","",VLOOKUP(Z35,$DR:$DU,4,FALSE))</f>
        <v/>
      </c>
      <c r="AA37" s="766"/>
      <c r="AB37" s="784"/>
      <c r="AC37" s="765" t="str">
        <f>IF(AC35="","",VLOOKUP(AC35,$DR:$DU,4,FALSE))</f>
        <v/>
      </c>
      <c r="AD37" s="766"/>
      <c r="AE37" s="784"/>
      <c r="AF37" s="765" t="str">
        <f>IF(AF35="","",VLOOKUP(AF35,'実績　算出シート　 (6コース) '!$DR:$DU,4,FALSE))</f>
        <v/>
      </c>
      <c r="AG37" s="766"/>
      <c r="AH37" s="767"/>
      <c r="AI37" s="776"/>
      <c r="AJ37" s="777"/>
      <c r="AK37" s="778"/>
      <c r="AL37" s="713"/>
      <c r="AM37" s="714"/>
      <c r="AN37" s="780"/>
      <c r="AO37" s="780"/>
      <c r="AP37" s="781"/>
      <c r="AQ37" s="757"/>
      <c r="AR37" s="758"/>
      <c r="AS37" s="736"/>
      <c r="AT37" s="737"/>
      <c r="AU37" s="737"/>
      <c r="AV37" s="826"/>
      <c r="AW37" s="827"/>
      <c r="AX37" s="828"/>
      <c r="CB37" s="294"/>
      <c r="CC37" s="167"/>
      <c r="CD37" s="294"/>
      <c r="CE37" s="294"/>
      <c r="CF37" s="294"/>
      <c r="CN37" s="465"/>
      <c r="CO37" s="466" t="s">
        <v>91</v>
      </c>
      <c r="CP37" s="467">
        <f>SUMIF(CH34:CL34,"宇久町",CH35:CL35)*'実績　算出シート　 (6コース) '!AL32</f>
        <v>0</v>
      </c>
      <c r="CQ37" s="468">
        <f>SUMIF(CH34:CL34,"宇久",CH36:CL36)*'実績　算出シート　 (6コース) '!AL34</f>
        <v>0</v>
      </c>
      <c r="CR37" s="460"/>
      <c r="CS37" s="445"/>
      <c r="CT37" s="469"/>
      <c r="CU37" s="470" t="s">
        <v>91</v>
      </c>
      <c r="CV37" s="471" t="str">
        <f>IF('実績　算出シート　 (6コース) '!O37="","0",DA32/CT33)</f>
        <v>0</v>
      </c>
      <c r="CW37" s="472" t="str">
        <f>IF('実績　算出シート　 (6コース) '!O37="","0",DA33/CT33)</f>
        <v>0</v>
      </c>
      <c r="CX37" s="473">
        <f>CV37*'実績　算出シート　 (6コース) '!AL32</f>
        <v>0</v>
      </c>
      <c r="CY37" s="474">
        <f>CW37*'実績　算出シート　 (6コース) '!AL34</f>
        <v>0</v>
      </c>
      <c r="CZ37" s="475">
        <f t="shared" si="0"/>
        <v>0</v>
      </c>
      <c r="DA37" s="457"/>
      <c r="DC37" s="476" t="s">
        <v>91</v>
      </c>
      <c r="DD37" s="471" t="str">
        <f>IF(('実績　算出シート　 (6コース) '!P37)="","0",('実績　算出シート　 (6コース) '!AL32+'実績　算出シート　 (6コース) '!AL34)*'実績　算出シート　 (6コース) '!P37*1000)</f>
        <v>0</v>
      </c>
      <c r="DE37" s="471">
        <f>COUNTA('実績　算出シート　 (6コース) '!O37)*('実績　算出シート　 (6コース) '!AL32+'実績　算出シート　 (6コース) '!AL34)</f>
        <v>0</v>
      </c>
      <c r="DF37" s="471">
        <f>COUNTA('実績　算出シート　 (6コース) '!Q37)*('実績　算出シート　 (6コース) '!AL32+'実績　算出シート　 (6コース) '!AL34)</f>
        <v>0</v>
      </c>
      <c r="DG37" s="471">
        <f>COUNTA('実績　算出シート　 (6コース) '!R37)*('実績　算出シート　 (6コース) '!AL32+'実績　算出シート　 (6コース) '!AL34)</f>
        <v>0</v>
      </c>
      <c r="DH37" s="380"/>
      <c r="DI37" s="380"/>
      <c r="DL37" s="165"/>
      <c r="DM37" s="294"/>
      <c r="DN37" s="167">
        <v>29</v>
      </c>
      <c r="DO37" s="390" t="s">
        <v>276</v>
      </c>
      <c r="DP37" s="390" t="s">
        <v>251</v>
      </c>
      <c r="DQ37" s="477">
        <v>300</v>
      </c>
      <c r="DU37" s="167"/>
      <c r="DV37" s="167"/>
      <c r="DW37" s="262">
        <v>150</v>
      </c>
      <c r="DZ37" s="242">
        <v>29</v>
      </c>
      <c r="EA37" s="242" t="s">
        <v>276</v>
      </c>
      <c r="EB37" s="242" t="s">
        <v>251</v>
      </c>
      <c r="EC37" s="243">
        <v>300</v>
      </c>
    </row>
    <row r="38" spans="2:133" ht="16.5" customHeight="1" thickTop="1" thickBot="1">
      <c r="B38" s="684">
        <v>6</v>
      </c>
      <c r="C38" s="685"/>
      <c r="D38" s="687"/>
      <c r="E38" s="689" t="s">
        <v>549</v>
      </c>
      <c r="F38" s="690"/>
      <c r="G38" s="691"/>
      <c r="H38" s="691"/>
      <c r="I38" s="691"/>
      <c r="J38" s="691"/>
      <c r="K38" s="691"/>
      <c r="L38" s="692"/>
      <c r="M38" s="768" t="s">
        <v>550</v>
      </c>
      <c r="N38" s="769"/>
      <c r="O38" s="420"/>
      <c r="P38" s="421"/>
      <c r="Q38" s="523"/>
      <c r="R38" s="524"/>
      <c r="S38" s="770" t="s">
        <v>551</v>
      </c>
      <c r="T38" s="422"/>
      <c r="U38" s="675" t="str">
        <f>IF(T38="","",VLOOKUP(T38,$DN:$DQ,3,FALSE))</f>
        <v/>
      </c>
      <c r="V38" s="676"/>
      <c r="W38" s="422"/>
      <c r="X38" s="675" t="str">
        <f>IF(W38="","",VLOOKUP(W38,$DN:$DQ,3,FALSE))</f>
        <v/>
      </c>
      <c r="Y38" s="676"/>
      <c r="Z38" s="422"/>
      <c r="AA38" s="675" t="str">
        <f>IF(Z38="","",VLOOKUP(Z38,$DN:$DQ,3,FALSE))</f>
        <v/>
      </c>
      <c r="AB38" s="676"/>
      <c r="AC38" s="422"/>
      <c r="AD38" s="675" t="str">
        <f>IF(AC38="","",VLOOKUP(AC38,$DN:$DQ,3,FALSE))</f>
        <v/>
      </c>
      <c r="AE38" s="676"/>
      <c r="AF38" s="422"/>
      <c r="AG38" s="675" t="str">
        <f>IF(AF38="","",VLOOKUP(AF38,$DN:$DQ,3,FALSE))</f>
        <v/>
      </c>
      <c r="AH38" s="738"/>
      <c r="AI38" s="829" t="s">
        <v>243</v>
      </c>
      <c r="AJ38" s="741">
        <f>DA38+CR38</f>
        <v>0</v>
      </c>
      <c r="AK38" s="742"/>
      <c r="AL38" s="745"/>
      <c r="AM38" s="746"/>
      <c r="AN38" s="749">
        <f>(AJ38*AL38)</f>
        <v>0</v>
      </c>
      <c r="AO38" s="749"/>
      <c r="AP38" s="750"/>
      <c r="AQ38" s="753">
        <f>SUM(P38:P43)*AL42</f>
        <v>0</v>
      </c>
      <c r="AR38" s="754"/>
      <c r="AS38" s="715"/>
      <c r="AT38" s="716"/>
      <c r="AU38" s="716"/>
      <c r="AV38" s="830"/>
      <c r="AW38" s="831"/>
      <c r="AX38" s="822"/>
      <c r="BA38" s="294"/>
      <c r="BB38" s="294"/>
      <c r="BC38" s="294"/>
      <c r="BD38" s="294"/>
      <c r="BE38" s="294"/>
      <c r="BF38" s="294"/>
      <c r="BG38" s="294"/>
      <c r="BH38" s="294"/>
      <c r="BI38" s="294"/>
      <c r="BJ38" s="294"/>
      <c r="BK38" s="294"/>
      <c r="BL38" s="294"/>
      <c r="BM38" s="294"/>
      <c r="BN38" s="294"/>
      <c r="BO38" s="294"/>
      <c r="BP38" s="294"/>
      <c r="BQ38" s="294"/>
      <c r="BR38" s="294"/>
      <c r="BS38" s="294"/>
      <c r="BT38" s="294"/>
      <c r="CB38" s="294"/>
      <c r="CC38" s="390"/>
      <c r="CD38" s="294"/>
      <c r="CE38" s="294"/>
      <c r="CF38" s="294"/>
      <c r="CN38" s="424">
        <v>6</v>
      </c>
      <c r="CO38" s="425" t="s">
        <v>553</v>
      </c>
      <c r="CP38" s="426">
        <f>SUMIF(CH40:CL40,"対馬市",CH41:CL41)*'実績　算出シート　 (6コース) '!AL38</f>
        <v>0</v>
      </c>
      <c r="CQ38" s="427">
        <f>SUMIF(CH40:CL40,"対馬市",CH42:CL42)*'実績　算出シート　 (6コース) '!AL40</f>
        <v>0</v>
      </c>
      <c r="CR38" s="428">
        <f>SUM('実績　算出シート　 (6コース) '!T43:AH43)</f>
        <v>0</v>
      </c>
      <c r="CS38" s="445"/>
      <c r="CT38" s="429" t="s">
        <v>508</v>
      </c>
      <c r="CU38" s="430" t="s">
        <v>553</v>
      </c>
      <c r="CV38" s="431" t="str">
        <f>IF('実績　算出シート　 (6コース) '!O38="","0",DA38/CT39)</f>
        <v>0</v>
      </c>
      <c r="CW38" s="432" t="str">
        <f>IF('実績　算出シート　 (6コース) '!O38="","0",DA39/CT39)</f>
        <v>0</v>
      </c>
      <c r="CX38" s="433">
        <f>CV38*'実績　算出シート　 (6コース) '!AL38</f>
        <v>0</v>
      </c>
      <c r="CY38" s="434">
        <f>CW38*'実績　算出シート　 (6コース) '!AL40</f>
        <v>0</v>
      </c>
      <c r="CZ38" s="435">
        <f t="shared" si="0"/>
        <v>0</v>
      </c>
      <c r="DA38" s="428">
        <f>SUM('実績　算出シート　 (6コース) '!T40:AH40)</f>
        <v>0</v>
      </c>
      <c r="DC38" s="436" t="s">
        <v>553</v>
      </c>
      <c r="DD38" s="431" t="str">
        <f>IF(('実績　算出シート　 (6コース) '!P38)="","0",('実績　算出シート　 (6コース) '!AL38+'実績　算出シート　 (6コース) '!AL40)*'実績　算出シート　 (6コース) '!P38*1000)</f>
        <v>0</v>
      </c>
      <c r="DE38" s="431">
        <f>COUNTA('実績　算出シート　 (6コース) '!O38)*('実績　算出シート　 (6コース) '!AL38+'実績　算出シート　 (6コース) '!AL40)</f>
        <v>0</v>
      </c>
      <c r="DF38" s="431">
        <f>COUNTA('実績　算出シート　 (6コース) '!Q38)*('実績　算出シート　 (6コース) '!AL38+'実績　算出シート　 (6コース) '!AL40)</f>
        <v>0</v>
      </c>
      <c r="DG38" s="431">
        <f>COUNTA('実績　算出シート　 (6コース) '!R38)*('実績　算出シート　 (6コース) '!AL38+'実績　算出シート　 (6コース) '!AL40)</f>
        <v>0</v>
      </c>
      <c r="DH38" s="380"/>
      <c r="DI38" s="380"/>
      <c r="DL38" s="165"/>
      <c r="DM38" s="294"/>
      <c r="DN38" s="167">
        <v>30</v>
      </c>
      <c r="DO38" s="390" t="s">
        <v>277</v>
      </c>
      <c r="DP38" s="167" t="s">
        <v>251</v>
      </c>
      <c r="DQ38" s="477">
        <v>1000</v>
      </c>
      <c r="DU38" s="167"/>
      <c r="DV38" s="167"/>
      <c r="DW38" s="262">
        <v>500</v>
      </c>
      <c r="DZ38" s="242">
        <v>30</v>
      </c>
      <c r="EA38" s="242" t="s">
        <v>277</v>
      </c>
      <c r="EB38" s="242" t="s">
        <v>251</v>
      </c>
      <c r="EC38" s="243">
        <v>1000</v>
      </c>
    </row>
    <row r="39" spans="2:133" ht="16.5" customHeight="1">
      <c r="B39" s="684"/>
      <c r="C39" s="686"/>
      <c r="D39" s="688"/>
      <c r="E39" s="836"/>
      <c r="F39" s="837"/>
      <c r="G39" s="837"/>
      <c r="H39" s="837"/>
      <c r="I39" s="837"/>
      <c r="J39" s="837"/>
      <c r="K39" s="837"/>
      <c r="L39" s="838"/>
      <c r="M39" s="704" t="s">
        <v>554</v>
      </c>
      <c r="N39" s="705"/>
      <c r="O39" s="438"/>
      <c r="P39" s="439"/>
      <c r="Q39" s="525"/>
      <c r="R39" s="526"/>
      <c r="S39" s="771"/>
      <c r="T39" s="729" t="str">
        <f>IF(T38="","",VLOOKUP(T38,$DN:$DQ,2,FALSE))</f>
        <v/>
      </c>
      <c r="U39" s="730"/>
      <c r="V39" s="731"/>
      <c r="W39" s="729" t="str">
        <f>IF(W38="","",VLOOKUP(W38,$DN:$DQ,2,FALSE))</f>
        <v/>
      </c>
      <c r="X39" s="730"/>
      <c r="Y39" s="731"/>
      <c r="Z39" s="729" t="str">
        <f>IF(Z38="","",VLOOKUP(Z38,$DN:$DQ,2,FALSE))</f>
        <v/>
      </c>
      <c r="AA39" s="730"/>
      <c r="AB39" s="731"/>
      <c r="AC39" s="729" t="str">
        <f>IF(AC38="","",VLOOKUP(AC38,$DN:$DQ,2,FALSE))</f>
        <v/>
      </c>
      <c r="AD39" s="730"/>
      <c r="AE39" s="731"/>
      <c r="AF39" s="729" t="str">
        <f>IF(AF38="","",VLOOKUP(AF38,$DN:$DQ,2,FALSE))</f>
        <v/>
      </c>
      <c r="AG39" s="730"/>
      <c r="AH39" s="731"/>
      <c r="AI39" s="740"/>
      <c r="AJ39" s="743"/>
      <c r="AK39" s="744"/>
      <c r="AL39" s="747"/>
      <c r="AM39" s="748"/>
      <c r="AN39" s="751"/>
      <c r="AO39" s="751"/>
      <c r="AP39" s="752"/>
      <c r="AQ39" s="755"/>
      <c r="AR39" s="756"/>
      <c r="AS39" s="732"/>
      <c r="AT39" s="733"/>
      <c r="AU39" s="733"/>
      <c r="AV39" s="823"/>
      <c r="AW39" s="824"/>
      <c r="AX39" s="825"/>
      <c r="BA39" s="294"/>
      <c r="BB39" s="294"/>
      <c r="BC39" s="294"/>
      <c r="BD39" s="294"/>
      <c r="BE39" s="294"/>
      <c r="BF39" s="294"/>
      <c r="BG39" s="294"/>
      <c r="BH39" s="294"/>
      <c r="BI39" s="294"/>
      <c r="BJ39" s="294"/>
      <c r="BK39" s="294"/>
      <c r="BL39" s="294"/>
      <c r="BM39" s="294"/>
      <c r="BN39" s="294"/>
      <c r="BO39" s="294"/>
      <c r="BP39" s="294"/>
      <c r="BQ39" s="294"/>
      <c r="BR39" s="294"/>
      <c r="BS39" s="294"/>
      <c r="BT39" s="294"/>
      <c r="CB39" s="294"/>
      <c r="CC39" s="390"/>
      <c r="CD39" s="294"/>
      <c r="CE39" s="294"/>
      <c r="CF39" s="294"/>
      <c r="CN39" s="440"/>
      <c r="CO39" s="441" t="s">
        <v>555</v>
      </c>
      <c r="CP39" s="442">
        <f>SUMIF(CH40:CL40,"壱岐市",CH41:CL41)*'実績　算出シート　 (6コース) '!AL38</f>
        <v>0</v>
      </c>
      <c r="CQ39" s="443">
        <f>SUMIF(CH40:CL40,"壱岐市",CH42:CL42)*'実績　算出シート　 (6コース) '!AL40</f>
        <v>0</v>
      </c>
      <c r="CR39" s="444">
        <f>CR38</f>
        <v>0</v>
      </c>
      <c r="CS39" s="445"/>
      <c r="CT39" s="700">
        <f>COUNTA('実績　算出シート　 (6コース) '!O38:O43)</f>
        <v>0</v>
      </c>
      <c r="CU39" s="446" t="s">
        <v>555</v>
      </c>
      <c r="CV39" s="447" t="str">
        <f>IF('実績　算出シート　 (6コース) '!O39="","0",DA38/CT39)</f>
        <v>0</v>
      </c>
      <c r="CW39" s="448" t="str">
        <f>IF('実績　算出シート　 (6コース) '!O39="","0",DA39/CT39)</f>
        <v>0</v>
      </c>
      <c r="CX39" s="449">
        <f>CV39*'実績　算出シート　 (6コース) '!AL38</f>
        <v>0</v>
      </c>
      <c r="CY39" s="450">
        <f>CW39*'実績　算出シート　 (6コース) '!AL40</f>
        <v>0</v>
      </c>
      <c r="CZ39" s="451">
        <f t="shared" si="0"/>
        <v>0</v>
      </c>
      <c r="DA39" s="444">
        <f>CL50</f>
        <v>0</v>
      </c>
      <c r="DC39" s="452" t="s">
        <v>555</v>
      </c>
      <c r="DD39" s="447" t="str">
        <f>IF(('実績　算出シート　 (6コース) '!P39)="","0",('実績　算出シート　 (6コース) '!AL38+'実績　算出シート　 (6コース) '!AL40)*'実績　算出シート　 (6コース) '!P39*1000)</f>
        <v>0</v>
      </c>
      <c r="DE39" s="447">
        <f>COUNTA('実績　算出シート　 (6コース) '!O39)*('実績　算出シート　 (6コース) '!AL38+'実績　算出シート　 (6コース) '!AL40)</f>
        <v>0</v>
      </c>
      <c r="DF39" s="447">
        <f>COUNTA('実績　算出シート　 (6コース) '!Q39)*('実績　算出シート　 (6コース) '!AL38+'実績　算出シート　 (6コース) '!AL40)</f>
        <v>0</v>
      </c>
      <c r="DG39" s="447">
        <f>COUNTA('実績　算出シート　 (6コース) '!R39)*('実績　算出シート　 (6コース) '!AL38+'実績　算出シート　 (6コース) '!AL40)</f>
        <v>0</v>
      </c>
      <c r="DH39" s="380"/>
      <c r="DI39" s="380"/>
      <c r="DL39" s="165"/>
      <c r="DM39" s="294"/>
      <c r="DN39" s="167">
        <v>31</v>
      </c>
      <c r="DO39" s="390" t="s">
        <v>278</v>
      </c>
      <c r="DP39" s="390" t="s">
        <v>251</v>
      </c>
      <c r="DQ39" s="477">
        <v>1200</v>
      </c>
      <c r="DU39" s="167"/>
      <c r="DV39" s="167"/>
      <c r="DW39" s="262">
        <v>600</v>
      </c>
      <c r="DZ39" s="242">
        <v>31</v>
      </c>
      <c r="EA39" s="242" t="s">
        <v>278</v>
      </c>
      <c r="EB39" s="242" t="s">
        <v>251</v>
      </c>
      <c r="EC39" s="243">
        <v>1200</v>
      </c>
    </row>
    <row r="40" spans="2:133" ht="16.5" customHeight="1">
      <c r="B40" s="684"/>
      <c r="C40" s="702" t="s">
        <v>601</v>
      </c>
      <c r="D40" s="703"/>
      <c r="E40" s="836"/>
      <c r="F40" s="837"/>
      <c r="G40" s="837"/>
      <c r="H40" s="837"/>
      <c r="I40" s="837"/>
      <c r="J40" s="837"/>
      <c r="K40" s="837"/>
      <c r="L40" s="838"/>
      <c r="M40" s="704" t="s">
        <v>88</v>
      </c>
      <c r="N40" s="705"/>
      <c r="O40" s="438"/>
      <c r="P40" s="439"/>
      <c r="Q40" s="525"/>
      <c r="R40" s="454"/>
      <c r="S40" s="772"/>
      <c r="T40" s="706" t="str">
        <f>IF(T38="","",VLOOKUP(T38,$DN:$DQ,4,FALSE))</f>
        <v/>
      </c>
      <c r="U40" s="707"/>
      <c r="V40" s="708"/>
      <c r="W40" s="706" t="str">
        <f>IF(W38="","",VLOOKUP(W38,$DN:$DQ,4,FALSE))</f>
        <v/>
      </c>
      <c r="X40" s="707"/>
      <c r="Y40" s="708"/>
      <c r="Z40" s="706" t="str">
        <f>IF(Z38="","",VLOOKUP(Z38,$DN:$DQ,4,FALSE))</f>
        <v/>
      </c>
      <c r="AA40" s="707"/>
      <c r="AB40" s="708"/>
      <c r="AC40" s="706" t="str">
        <f>IF(AC38="","",VLOOKUP(AC38,$DN:$DQ,4,FALSE))</f>
        <v/>
      </c>
      <c r="AD40" s="707"/>
      <c r="AE40" s="708"/>
      <c r="AF40" s="706" t="str">
        <f>IF(AF38="","",VLOOKUP(AF38,$DN:$DQ,4,FALSE))</f>
        <v/>
      </c>
      <c r="AG40" s="707"/>
      <c r="AH40" s="708"/>
      <c r="AI40" s="709" t="s">
        <v>561</v>
      </c>
      <c r="AJ40" s="711">
        <f>CR39+DA39</f>
        <v>0</v>
      </c>
      <c r="AK40" s="712"/>
      <c r="AL40" s="759"/>
      <c r="AM40" s="760"/>
      <c r="AN40" s="751">
        <f>(AJ40*AL40)</f>
        <v>0</v>
      </c>
      <c r="AO40" s="751"/>
      <c r="AP40" s="752"/>
      <c r="AQ40" s="755"/>
      <c r="AR40" s="756"/>
      <c r="AS40" s="734"/>
      <c r="AT40" s="735"/>
      <c r="AU40" s="735"/>
      <c r="AV40" s="823"/>
      <c r="AW40" s="824"/>
      <c r="AX40" s="825"/>
      <c r="BA40" s="294"/>
      <c r="BB40" s="294"/>
      <c r="BC40" s="294"/>
      <c r="BD40" s="294"/>
      <c r="BE40" s="294"/>
      <c r="BF40" s="294"/>
      <c r="BG40" s="294"/>
      <c r="BH40" s="294"/>
      <c r="BI40" s="294"/>
      <c r="BJ40" s="294"/>
      <c r="BK40" s="294"/>
      <c r="BL40" s="294"/>
      <c r="BM40" s="294"/>
      <c r="BN40" s="294"/>
      <c r="BO40" s="294"/>
      <c r="BP40" s="294"/>
      <c r="BQ40" s="294"/>
      <c r="BR40" s="294"/>
      <c r="BS40" s="294"/>
      <c r="BT40" s="294"/>
      <c r="CB40" s="294"/>
      <c r="CC40" s="390"/>
      <c r="CD40" s="294"/>
      <c r="CE40" s="294"/>
      <c r="CF40" s="294"/>
      <c r="CG40" s="455" t="s">
        <v>562</v>
      </c>
      <c r="CH40" s="456" t="e">
        <f>VLOOKUP('実績　算出シート　 (6コース) '!T41,$DR:$DV,5,FALSE)</f>
        <v>#N/A</v>
      </c>
      <c r="CI40" s="456" t="e">
        <f>VLOOKUP('実績　算出シート　 (6コース) '!W41,$DR:$DV,5,FALSE)</f>
        <v>#N/A</v>
      </c>
      <c r="CJ40" s="456" t="e">
        <f>VLOOKUP('実績　算出シート　 (6コース) '!Z41,$DR:$DV,5,FALSE)</f>
        <v>#N/A</v>
      </c>
      <c r="CK40" s="456" t="e">
        <f>VLOOKUP('実績　算出シート　 (6コース) '!AC41,$DR:$DV,5,FALSE)</f>
        <v>#N/A</v>
      </c>
      <c r="CL40" s="456" t="e">
        <f>VLOOKUP('実績　算出シート　 (6コース) '!AF41,$DR:$DV,5,FALSE)</f>
        <v>#N/A</v>
      </c>
      <c r="CN40" s="440"/>
      <c r="CO40" s="441" t="s">
        <v>88</v>
      </c>
      <c r="CP40" s="442">
        <f>SUMIF(CH40:CL40,"五島市",CH41:CL41)*'実績　算出シート　 (6コース) '!AL38</f>
        <v>0</v>
      </c>
      <c r="CQ40" s="443">
        <f>SUMIF(CH40:CL40,"五島市",CH42:CL42)*'実績　算出シート　 (6コース) '!AL40</f>
        <v>0</v>
      </c>
      <c r="CR40" s="460"/>
      <c r="CS40" s="445"/>
      <c r="CT40" s="701"/>
      <c r="CU40" s="446" t="s">
        <v>88</v>
      </c>
      <c r="CV40" s="447" t="str">
        <f>IF('実績　算出シート　 (6コース) '!O40="","0",DA38/CT39)</f>
        <v>0</v>
      </c>
      <c r="CW40" s="448" t="str">
        <f>IF('実績　算出シート　 (6コース) '!O40="","0",DA39/CT39)</f>
        <v>0</v>
      </c>
      <c r="CX40" s="449">
        <f>CV40*'実績　算出シート　 (6コース) '!AL38</f>
        <v>0</v>
      </c>
      <c r="CY40" s="450">
        <f>CW40*'実績　算出シート　 (6コース) '!AL40</f>
        <v>0</v>
      </c>
      <c r="CZ40" s="451">
        <f t="shared" si="0"/>
        <v>0</v>
      </c>
      <c r="DA40" s="457"/>
      <c r="DC40" s="452" t="s">
        <v>88</v>
      </c>
      <c r="DD40" s="447" t="str">
        <f>IF(('実績　算出シート　 (6コース) '!P40)="","0",('実績　算出シート　 (6コース) '!AL38+'実績　算出シート　 (6コース) '!AL40)*'実績　算出シート　 (6コース) '!P40*1000)</f>
        <v>0</v>
      </c>
      <c r="DE40" s="447">
        <f>COUNTA('実績　算出シート　 (6コース) '!O40)*('実績　算出シート　 (6コース) '!AL38+'実績　算出シート　 (6コース) '!AL40)</f>
        <v>0</v>
      </c>
      <c r="DF40" s="447">
        <f>COUNTA('実績　算出シート　 (6コース) '!Q40)*('実績　算出シート　 (6コース) '!AL38+'実績　算出シート　 (6コース) '!AL40)</f>
        <v>0</v>
      </c>
      <c r="DG40" s="447">
        <f>COUNTA('実績　算出シート　 (6コース) '!R40)*('実績　算出シート　 (6コース) '!AL38+'実績　算出シート　 (6コース) '!AL40)</f>
        <v>0</v>
      </c>
      <c r="DH40" s="380"/>
      <c r="DI40" s="380"/>
      <c r="DL40" s="165"/>
      <c r="DM40" s="294"/>
      <c r="DN40" s="167">
        <v>32</v>
      </c>
      <c r="DO40" s="390" t="s">
        <v>279</v>
      </c>
      <c r="DP40" s="390" t="s">
        <v>251</v>
      </c>
      <c r="DQ40" s="477">
        <v>300</v>
      </c>
      <c r="DU40" s="167"/>
      <c r="DV40" s="167"/>
      <c r="DW40" s="262">
        <v>150</v>
      </c>
      <c r="DZ40" s="242">
        <v>32</v>
      </c>
      <c r="EA40" s="242" t="s">
        <v>279</v>
      </c>
      <c r="EB40" s="242" t="s">
        <v>251</v>
      </c>
      <c r="EC40" s="243">
        <v>300</v>
      </c>
    </row>
    <row r="41" spans="2:133" ht="16.5" customHeight="1" thickBot="1">
      <c r="B41" s="684"/>
      <c r="C41" s="802"/>
      <c r="D41" s="803"/>
      <c r="E41" s="836"/>
      <c r="F41" s="837"/>
      <c r="G41" s="837"/>
      <c r="H41" s="837"/>
      <c r="I41" s="837"/>
      <c r="J41" s="837"/>
      <c r="K41" s="837"/>
      <c r="L41" s="838"/>
      <c r="M41" s="704" t="s">
        <v>568</v>
      </c>
      <c r="N41" s="705"/>
      <c r="O41" s="438"/>
      <c r="P41" s="439"/>
      <c r="Q41" s="525"/>
      <c r="R41" s="454"/>
      <c r="S41" s="799" t="s">
        <v>569</v>
      </c>
      <c r="T41" s="458"/>
      <c r="U41" s="785" t="str">
        <f>IF(T41="","",VLOOKUP(T41,$DR:$DU,3,FALSE))</f>
        <v/>
      </c>
      <c r="V41" s="786"/>
      <c r="W41" s="458"/>
      <c r="X41" s="785" t="str">
        <f>IF(W41="","",VLOOKUP(W41,$DR:$DU,3,FALSE))</f>
        <v/>
      </c>
      <c r="Y41" s="786"/>
      <c r="Z41" s="458"/>
      <c r="AA41" s="785" t="str">
        <f>IF(Z41="","",VLOOKUP(Z41,$DR:$DU,3,FALSE))</f>
        <v/>
      </c>
      <c r="AB41" s="786"/>
      <c r="AC41" s="458"/>
      <c r="AD41" s="785" t="str">
        <f>IF(AC41="","",VLOOKUP(AC41,$DR:$DU,3,FALSE))</f>
        <v/>
      </c>
      <c r="AE41" s="786"/>
      <c r="AF41" s="458"/>
      <c r="AG41" s="785" t="str">
        <f>IF(AF41="","",VLOOKUP(AF41,'実績　算出シート　 (6コース) '!$DR:$DU,3,FALSE))</f>
        <v/>
      </c>
      <c r="AH41" s="787"/>
      <c r="AI41" s="710"/>
      <c r="AJ41" s="713"/>
      <c r="AK41" s="714"/>
      <c r="AL41" s="761"/>
      <c r="AM41" s="762"/>
      <c r="AN41" s="763"/>
      <c r="AO41" s="763"/>
      <c r="AP41" s="764"/>
      <c r="AQ41" s="755"/>
      <c r="AR41" s="756"/>
      <c r="AS41" s="734"/>
      <c r="AT41" s="735"/>
      <c r="AU41" s="735"/>
      <c r="AV41" s="823"/>
      <c r="AW41" s="824"/>
      <c r="AX41" s="825"/>
      <c r="BA41" s="294"/>
      <c r="BB41" s="294"/>
      <c r="BC41" s="294"/>
      <c r="BD41" s="294"/>
      <c r="BE41" s="294"/>
      <c r="BF41" s="294"/>
      <c r="BG41" s="294"/>
      <c r="BH41" s="294"/>
      <c r="BI41" s="294"/>
      <c r="BJ41" s="294"/>
      <c r="BK41" s="294"/>
      <c r="BL41" s="294"/>
      <c r="BM41" s="294"/>
      <c r="BN41" s="294"/>
      <c r="BO41" s="294"/>
      <c r="BP41" s="294"/>
      <c r="BQ41" s="294"/>
      <c r="BR41" s="294"/>
      <c r="BS41" s="294"/>
      <c r="BT41" s="294"/>
      <c r="CB41" s="294"/>
      <c r="CC41" s="390"/>
      <c r="CD41" s="294"/>
      <c r="CE41" s="294"/>
      <c r="CF41" s="294"/>
      <c r="CG41" s="455" t="s">
        <v>570</v>
      </c>
      <c r="CH41" s="459" t="e">
        <f>VLOOKUP('実績　算出シート　 (6コース) '!T41,$DR:$DV,4,FALSE)</f>
        <v>#N/A</v>
      </c>
      <c r="CI41" s="459" t="e">
        <f>VLOOKUP('実績　算出シート　 (6コース) '!W41,$DR:$DV,4,FALSE)</f>
        <v>#N/A</v>
      </c>
      <c r="CJ41" s="459" t="e">
        <f>VLOOKUP('実績　算出シート　 (6コース) '!Z41,$DR:$DV,4,FALSE)</f>
        <v>#N/A</v>
      </c>
      <c r="CK41" s="459" t="e">
        <f>VLOOKUP('実績　算出シート　 (6コース) '!AC41,$DR:$DV,4,FALSE)</f>
        <v>#N/A</v>
      </c>
      <c r="CL41" s="459" t="e">
        <f>VLOOKUP('実績　算出シート　 (6コース) '!AF41,$DR:$DV,4,FALSE)</f>
        <v>#N/A</v>
      </c>
      <c r="CN41" s="440"/>
      <c r="CO41" s="441" t="s">
        <v>568</v>
      </c>
      <c r="CP41" s="442">
        <f>SUMIF(CH40:CL40,"新上五島町",CH41:CL41)*'実績　算出シート　 (6コース) '!AL38</f>
        <v>0</v>
      </c>
      <c r="CQ41" s="443">
        <f>SUMIF(CH40:CL40,"上五島",CH42:CL42)*'実績　算出シート　 (6コース) '!AL40</f>
        <v>0</v>
      </c>
      <c r="CR41" s="460"/>
      <c r="CS41" s="445"/>
      <c r="CT41" s="461"/>
      <c r="CU41" s="446" t="s">
        <v>568</v>
      </c>
      <c r="CV41" s="447" t="str">
        <f>IF('実績　算出シート　 (6コース) '!O41="","0",DA38/CT39)</f>
        <v>0</v>
      </c>
      <c r="CW41" s="448" t="str">
        <f>IF('実績　算出シート　 (6コース) '!O41="","0",DA39/CT39)</f>
        <v>0</v>
      </c>
      <c r="CX41" s="449">
        <f>CV41*'実績　算出シート　 (6コース) '!AL38</f>
        <v>0</v>
      </c>
      <c r="CY41" s="450">
        <f>CW41*'実績　算出シート　 (6コース) '!AL40</f>
        <v>0</v>
      </c>
      <c r="CZ41" s="451">
        <f t="shared" si="0"/>
        <v>0</v>
      </c>
      <c r="DA41" s="457"/>
      <c r="DB41" s="462"/>
      <c r="DC41" s="452" t="s">
        <v>568</v>
      </c>
      <c r="DD41" s="447" t="str">
        <f>IF(('実績　算出シート　 (6コース) '!P41)="","0",('実績　算出シート　 (6コース) '!AL38+'実績　算出シート　 (6コース) '!AL40)*'実績　算出シート　 (6コース) '!P41*1000)</f>
        <v>0</v>
      </c>
      <c r="DE41" s="447">
        <f>COUNTA('実績　算出シート　 (6コース) '!O41)*('実績　算出シート　 (6コース) '!AL38+'実績　算出シート　 (6コース) '!AL40)</f>
        <v>0</v>
      </c>
      <c r="DF41" s="447">
        <f>COUNTA('実績　算出シート　 (6コース) '!Q41)*('実績　算出シート　 (6コース) '!AL38+'実績　算出シート　 (6コース) '!AL40)</f>
        <v>0</v>
      </c>
      <c r="DG41" s="447">
        <f>COUNTA('実績　算出シート　 (6コース) '!R41)*('実績　算出シート　 (6コース) '!AL38+'実績　算出シート　 (6コース) '!AL40)</f>
        <v>0</v>
      </c>
      <c r="DH41" s="380"/>
      <c r="DI41" s="380"/>
      <c r="DL41" s="165"/>
      <c r="DM41" s="294"/>
      <c r="DN41" s="167">
        <v>33</v>
      </c>
      <c r="DO41" s="390" t="s">
        <v>280</v>
      </c>
      <c r="DP41" s="390" t="s">
        <v>251</v>
      </c>
      <c r="DQ41" s="477">
        <v>700</v>
      </c>
      <c r="DU41" s="167"/>
      <c r="DV41" s="167"/>
      <c r="DW41" s="262">
        <v>350</v>
      </c>
      <c r="DZ41" s="242">
        <v>33</v>
      </c>
      <c r="EA41" s="242" t="s">
        <v>280</v>
      </c>
      <c r="EB41" s="242" t="s">
        <v>251</v>
      </c>
      <c r="EC41" s="243">
        <v>700</v>
      </c>
    </row>
    <row r="42" spans="2:133" ht="16.5" customHeight="1">
      <c r="B42" s="684"/>
      <c r="C42" s="804"/>
      <c r="D42" s="805"/>
      <c r="E42" s="788" t="s">
        <v>574</v>
      </c>
      <c r="F42" s="790"/>
      <c r="G42" s="790"/>
      <c r="H42" s="790"/>
      <c r="I42" s="792" t="s">
        <v>575</v>
      </c>
      <c r="J42" s="790"/>
      <c r="K42" s="790"/>
      <c r="L42" s="794"/>
      <c r="M42" s="704" t="s">
        <v>90</v>
      </c>
      <c r="N42" s="705"/>
      <c r="O42" s="438"/>
      <c r="P42" s="439"/>
      <c r="Q42" s="528"/>
      <c r="R42" s="454"/>
      <c r="S42" s="800"/>
      <c r="T42" s="796" t="str">
        <f>IF(T41="","",VLOOKUP(T41,$DR:$DU,2,FALSE))</f>
        <v/>
      </c>
      <c r="U42" s="797"/>
      <c r="V42" s="798"/>
      <c r="W42" s="796" t="str">
        <f>IF(W41="","",VLOOKUP(W41,$DR:$DU,2,FALSE))</f>
        <v/>
      </c>
      <c r="X42" s="797"/>
      <c r="Y42" s="798"/>
      <c r="Z42" s="796" t="str">
        <f>IF(Z41="","",VLOOKUP(Z41,$DR:$DU,2,FALSE))</f>
        <v/>
      </c>
      <c r="AA42" s="797"/>
      <c r="AB42" s="798"/>
      <c r="AC42" s="796" t="str">
        <f>IF(AC41="","",VLOOKUP(AC41,$DR:$DU,2,FALSE))</f>
        <v/>
      </c>
      <c r="AD42" s="797"/>
      <c r="AE42" s="798"/>
      <c r="AF42" s="796" t="str">
        <f>IF(AF41="","",VLOOKUP(AF41,'実績　算出シート　 (6コース) '!$DR:$DU,2,FALSE))</f>
        <v/>
      </c>
      <c r="AG42" s="797"/>
      <c r="AH42" s="808"/>
      <c r="AI42" s="773" t="s">
        <v>144</v>
      </c>
      <c r="AJ42" s="774"/>
      <c r="AK42" s="775"/>
      <c r="AL42" s="741">
        <f>AL38+AL40</f>
        <v>0</v>
      </c>
      <c r="AM42" s="742"/>
      <c r="AN42" s="749">
        <f>AN38+AN40</f>
        <v>0</v>
      </c>
      <c r="AO42" s="749"/>
      <c r="AP42" s="779"/>
      <c r="AQ42" s="755"/>
      <c r="AR42" s="756"/>
      <c r="AS42" s="734"/>
      <c r="AT42" s="735"/>
      <c r="AU42" s="735"/>
      <c r="AV42" s="823"/>
      <c r="AW42" s="824"/>
      <c r="AX42" s="825"/>
      <c r="BA42" s="294"/>
      <c r="BB42" s="294"/>
      <c r="BC42" s="294"/>
      <c r="BD42" s="294"/>
      <c r="BE42" s="294"/>
      <c r="BF42" s="294"/>
      <c r="BG42" s="294"/>
      <c r="BH42" s="294"/>
      <c r="BI42" s="294"/>
      <c r="BJ42" s="294"/>
      <c r="BK42" s="294"/>
      <c r="BL42" s="294"/>
      <c r="BM42" s="294"/>
      <c r="BN42" s="294"/>
      <c r="BO42" s="294"/>
      <c r="BP42" s="294"/>
      <c r="BQ42" s="294"/>
      <c r="BR42" s="294"/>
      <c r="BS42" s="294"/>
      <c r="BT42" s="294"/>
      <c r="CB42" s="294"/>
      <c r="CC42" s="390"/>
      <c r="CD42" s="294"/>
      <c r="CE42" s="294"/>
      <c r="CF42" s="294"/>
      <c r="CG42" s="455" t="s">
        <v>576</v>
      </c>
      <c r="CH42" s="459" t="e">
        <f>CH41</f>
        <v>#N/A</v>
      </c>
      <c r="CI42" s="459" t="e">
        <f>CI41</f>
        <v>#N/A</v>
      </c>
      <c r="CJ42" s="459" t="e">
        <f>CJ41</f>
        <v>#N/A</v>
      </c>
      <c r="CK42" s="459" t="e">
        <f>CK41</f>
        <v>#N/A</v>
      </c>
      <c r="CL42" s="459" t="e">
        <f>CL41</f>
        <v>#N/A</v>
      </c>
      <c r="CN42" s="440"/>
      <c r="CO42" s="441" t="s">
        <v>90</v>
      </c>
      <c r="CP42" s="442">
        <f>SUMIF(CH40:CL40,"小値賀町",CH41:CL41)*'実績　算出シート　 (6コース) '!AL38</f>
        <v>0</v>
      </c>
      <c r="CQ42" s="443">
        <f>SUMIF(CH40:CL40,"小値賀",CH42:CL42)*'実績　算出シート　 (6コース) '!AL40</f>
        <v>0</v>
      </c>
      <c r="CR42" s="460"/>
      <c r="CS42" s="445"/>
      <c r="CT42" s="461"/>
      <c r="CU42" s="446" t="s">
        <v>90</v>
      </c>
      <c r="CV42" s="447" t="str">
        <f>IF('実績　算出シート　 (6コース) '!O42="","0",DA38/CT39)</f>
        <v>0</v>
      </c>
      <c r="CW42" s="448" t="str">
        <f>IF('実績　算出シート　 (6コース) '!O42="","0",DA39/CT39)</f>
        <v>0</v>
      </c>
      <c r="CX42" s="449">
        <f>CV42*'実績　算出シート　 (6コース) '!AL38</f>
        <v>0</v>
      </c>
      <c r="CY42" s="450">
        <f>CW42*'実績　算出シート　 (6コース) '!AL40</f>
        <v>0</v>
      </c>
      <c r="CZ42" s="451">
        <f t="shared" si="0"/>
        <v>0</v>
      </c>
      <c r="DA42" s="457"/>
      <c r="DB42" s="462"/>
      <c r="DC42" s="452" t="s">
        <v>90</v>
      </c>
      <c r="DD42" s="447" t="str">
        <f>IF(('実績　算出シート　 (6コース) '!P42)="","0",('実績　算出シート　 (6コース) '!AL38+'実績　算出シート　 (6コース) '!AL40)*'実績　算出シート　 (6コース) '!P42*1000)</f>
        <v>0</v>
      </c>
      <c r="DE42" s="447">
        <f>COUNTA('実績　算出シート　 (6コース) '!O42)*('実績　算出シート　 (6コース) '!AL38+'実績　算出シート　 (6コース) '!AL40)</f>
        <v>0</v>
      </c>
      <c r="DF42" s="447">
        <f>COUNTA('実績　算出シート　 (6コース) '!Q42)*('実績　算出シート　 (6コース) '!AL38+'実績　算出シート　 (6コース) '!AL40)</f>
        <v>0</v>
      </c>
      <c r="DG42" s="447">
        <f>COUNTA('実績　算出シート　 (6コース) '!R42)*('実績　算出シート　 (6コース) '!AL38+'実績　算出シート　 (6コース) '!AL40)</f>
        <v>0</v>
      </c>
      <c r="DH42" s="380"/>
      <c r="DI42" s="380"/>
      <c r="DL42" s="165"/>
      <c r="DM42" s="294"/>
      <c r="DN42" s="167">
        <v>34</v>
      </c>
      <c r="DO42" s="390" t="s">
        <v>281</v>
      </c>
      <c r="DP42" s="390" t="s">
        <v>251</v>
      </c>
      <c r="DQ42" s="477">
        <v>1100</v>
      </c>
      <c r="DU42" s="167"/>
      <c r="DV42" s="167"/>
      <c r="DW42" s="262">
        <v>550</v>
      </c>
      <c r="DZ42" s="242">
        <v>34</v>
      </c>
      <c r="EA42" s="242" t="s">
        <v>281</v>
      </c>
      <c r="EB42" s="242" t="s">
        <v>251</v>
      </c>
      <c r="EC42" s="243">
        <v>1100</v>
      </c>
    </row>
    <row r="43" spans="2:133" ht="16.5" customHeight="1" thickBot="1">
      <c r="B43" s="835"/>
      <c r="C43" s="806"/>
      <c r="D43" s="807"/>
      <c r="E43" s="789"/>
      <c r="F43" s="791"/>
      <c r="G43" s="791"/>
      <c r="H43" s="791"/>
      <c r="I43" s="793"/>
      <c r="J43" s="791"/>
      <c r="K43" s="791"/>
      <c r="L43" s="795"/>
      <c r="M43" s="782" t="s">
        <v>91</v>
      </c>
      <c r="N43" s="783"/>
      <c r="O43" s="463"/>
      <c r="P43" s="464"/>
      <c r="Q43" s="529"/>
      <c r="R43" s="530"/>
      <c r="S43" s="801"/>
      <c r="T43" s="765" t="str">
        <f>IF(T41="","",VLOOKUP(T41,$DR:$DU,4,FALSE))</f>
        <v/>
      </c>
      <c r="U43" s="766"/>
      <c r="V43" s="784"/>
      <c r="W43" s="765" t="str">
        <f>IF(W41="","",VLOOKUP(W41,$DR:$DU,4,FALSE))</f>
        <v/>
      </c>
      <c r="X43" s="766"/>
      <c r="Y43" s="784"/>
      <c r="Z43" s="765" t="str">
        <f>IF(Z41="","",VLOOKUP(Z41,$DR:$DU,4,FALSE))</f>
        <v/>
      </c>
      <c r="AA43" s="766"/>
      <c r="AB43" s="784"/>
      <c r="AC43" s="765" t="str">
        <f>IF(AC41="","",VLOOKUP(AC41,$DR:$DU,4,FALSE))</f>
        <v/>
      </c>
      <c r="AD43" s="766"/>
      <c r="AE43" s="784"/>
      <c r="AF43" s="765" t="str">
        <f>IF(AF41="","",VLOOKUP(AF41,'実績　算出シート　 (6コース) '!$DR:$DU,4,FALSE))</f>
        <v/>
      </c>
      <c r="AG43" s="766"/>
      <c r="AH43" s="767"/>
      <c r="AI43" s="776"/>
      <c r="AJ43" s="777"/>
      <c r="AK43" s="778"/>
      <c r="AL43" s="713"/>
      <c r="AM43" s="714"/>
      <c r="AN43" s="780"/>
      <c r="AO43" s="780"/>
      <c r="AP43" s="781"/>
      <c r="AQ43" s="757"/>
      <c r="AR43" s="758"/>
      <c r="AS43" s="736"/>
      <c r="AT43" s="737"/>
      <c r="AU43" s="737"/>
      <c r="AV43" s="826"/>
      <c r="AW43" s="827"/>
      <c r="AX43" s="828"/>
      <c r="BA43" s="294"/>
      <c r="BB43" s="294"/>
      <c r="BC43" s="294"/>
      <c r="BD43" s="294"/>
      <c r="BE43" s="294"/>
      <c r="BF43" s="294"/>
      <c r="BG43" s="294"/>
      <c r="BH43" s="294"/>
      <c r="BI43" s="294"/>
      <c r="BJ43" s="294"/>
      <c r="BK43" s="294"/>
      <c r="BL43" s="294"/>
      <c r="BM43" s="294"/>
      <c r="BN43" s="294"/>
      <c r="BO43" s="294"/>
      <c r="BP43" s="294"/>
      <c r="BQ43" s="294"/>
      <c r="BR43" s="294"/>
      <c r="BS43" s="294"/>
      <c r="BT43" s="294"/>
      <c r="CB43" s="294"/>
      <c r="CC43" s="390"/>
      <c r="CD43" s="294"/>
      <c r="CE43" s="294"/>
      <c r="CF43" s="294"/>
      <c r="CN43" s="465"/>
      <c r="CO43" s="466" t="s">
        <v>91</v>
      </c>
      <c r="CP43" s="467">
        <f>SUMIF(CH40:CL40,"宇久町",CH41:CL41)*'実績　算出シート　 (6コース) '!AL38</f>
        <v>0</v>
      </c>
      <c r="CQ43" s="468">
        <f>SUMIF(CH40:CL40,"宇久",CH42:CL42)*'実績　算出シート　 (6コース) '!AL40</f>
        <v>0</v>
      </c>
      <c r="CR43" s="460"/>
      <c r="CS43" s="445"/>
      <c r="CT43" s="469"/>
      <c r="CU43" s="470" t="s">
        <v>91</v>
      </c>
      <c r="CV43" s="471" t="str">
        <f>IF('実績　算出シート　 (6コース) '!O43="","0",DA38/CT39)</f>
        <v>0</v>
      </c>
      <c r="CW43" s="472" t="str">
        <f>IF('実績　算出シート　 (6コース) '!O43="","0",DA39/CT39)</f>
        <v>0</v>
      </c>
      <c r="CX43" s="473">
        <f>CV43*'実績　算出シート　 (6コース) '!AL38</f>
        <v>0</v>
      </c>
      <c r="CY43" s="474">
        <f>CW43*'実績　算出シート　 (6コース) '!AL40</f>
        <v>0</v>
      </c>
      <c r="CZ43" s="475">
        <f t="shared" si="0"/>
        <v>0</v>
      </c>
      <c r="DA43" s="479"/>
      <c r="DC43" s="476" t="s">
        <v>91</v>
      </c>
      <c r="DD43" s="471" t="str">
        <f>IF(('実績　算出シート　 (6コース) '!P43)="","0",('実績　算出シート　 (6コース) '!AL38+'実績　算出シート　 (6コース) '!AL40)*'実績　算出シート　 (6コース) '!P43*1000)</f>
        <v>0</v>
      </c>
      <c r="DE43" s="471">
        <f>COUNTA('実績　算出シート　 (6コース) '!O43)*('実績　算出シート　 (6コース) '!AL38+'実績　算出シート　 (6コース) '!AL40)</f>
        <v>0</v>
      </c>
      <c r="DF43" s="471">
        <f>COUNTA('実績　算出シート　 (6コース) '!Q43)*('実績　算出シート　 (6コース) '!AL38+'実績　算出シート　 (6コース) '!AL40)</f>
        <v>0</v>
      </c>
      <c r="DG43" s="471">
        <f>COUNTA('実績　算出シート　 (6コース) '!R43)*('実績　算出シート　 (6コース) '!AL38+'実績　算出シート　 (6コース) '!AL40)</f>
        <v>0</v>
      </c>
      <c r="DH43" s="380"/>
      <c r="DI43" s="380"/>
      <c r="DL43" s="165"/>
      <c r="DM43" s="294"/>
      <c r="DN43" s="167">
        <v>35</v>
      </c>
      <c r="DO43" s="390" t="s">
        <v>282</v>
      </c>
      <c r="DP43" s="390" t="s">
        <v>251</v>
      </c>
      <c r="DQ43" s="477">
        <v>400</v>
      </c>
      <c r="DU43" s="167"/>
      <c r="DV43" s="167"/>
      <c r="DW43" s="262">
        <v>200</v>
      </c>
      <c r="DZ43" s="242">
        <v>35</v>
      </c>
      <c r="EA43" s="242" t="s">
        <v>282</v>
      </c>
      <c r="EB43" s="242" t="s">
        <v>251</v>
      </c>
      <c r="EC43" s="243">
        <v>400</v>
      </c>
    </row>
    <row r="44" spans="2:133" ht="16.5" customHeight="1">
      <c r="R44" s="294"/>
      <c r="S44" s="294"/>
      <c r="T44" s="294"/>
      <c r="U44" s="294"/>
      <c r="Y44" s="294"/>
      <c r="Z44" s="294"/>
      <c r="AD44" s="294"/>
      <c r="AF44" s="376"/>
      <c r="AH44" s="480"/>
      <c r="AI44" s="773" t="s">
        <v>585</v>
      </c>
      <c r="AJ44" s="774"/>
      <c r="AK44" s="775"/>
      <c r="AL44" s="741">
        <f>AL12+AL18+AL24+AL30+AL36+AL42</f>
        <v>0</v>
      </c>
      <c r="AM44" s="742"/>
      <c r="AN44" s="749">
        <f>AN12+AN18+AN24+AN30+AN36+AN42</f>
        <v>0</v>
      </c>
      <c r="AO44" s="749"/>
      <c r="AP44" s="779"/>
      <c r="AQ44" s="854">
        <f>AQ8+AQ14+AQ20+AQ26+AQ32+AQ38</f>
        <v>0</v>
      </c>
      <c r="AR44" s="855"/>
      <c r="AU44" s="481"/>
      <c r="AV44" s="481"/>
      <c r="AW44" s="481"/>
      <c r="AX44" s="481"/>
      <c r="BA44" s="294"/>
      <c r="BB44" s="294"/>
      <c r="BC44" s="294"/>
      <c r="BD44" s="294"/>
      <c r="BE44" s="294"/>
      <c r="BF44" s="294"/>
      <c r="BG44" s="294"/>
      <c r="BH44" s="294"/>
      <c r="BI44" s="294"/>
      <c r="BJ44" s="294"/>
      <c r="BK44" s="294"/>
      <c r="BL44" s="294"/>
      <c r="BM44" s="294"/>
      <c r="BN44" s="294"/>
      <c r="BO44" s="294"/>
      <c r="BP44" s="294"/>
      <c r="BQ44" s="294"/>
      <c r="BR44" s="294"/>
      <c r="BS44" s="294"/>
      <c r="BT44" s="294"/>
      <c r="CB44" s="294"/>
      <c r="CC44" s="390"/>
      <c r="CD44" s="294"/>
      <c r="CE44" s="483" t="s">
        <v>234</v>
      </c>
      <c r="CF44" s="484"/>
      <c r="CG44" s="485">
        <v>1</v>
      </c>
      <c r="CH44" s="485">
        <v>2</v>
      </c>
      <c r="CI44" s="485">
        <v>3</v>
      </c>
      <c r="CJ44" s="485">
        <v>4</v>
      </c>
      <c r="CK44" s="485">
        <v>5</v>
      </c>
      <c r="CL44" s="486" t="s">
        <v>586</v>
      </c>
      <c r="CN44" s="487" t="s">
        <v>144</v>
      </c>
      <c r="CO44" s="441" t="s">
        <v>553</v>
      </c>
      <c r="CP44" s="488">
        <f t="shared" ref="CP44:CQ49" si="1">CP8+CP14+CP20+CP26+CP32+CP38</f>
        <v>0</v>
      </c>
      <c r="CQ44" s="489">
        <f t="shared" si="1"/>
        <v>0</v>
      </c>
      <c r="CR44" s="435">
        <f t="shared" ref="CR44:CR49" si="2">SUM(CP44:CQ44)</f>
        <v>0</v>
      </c>
      <c r="CS44" s="294"/>
      <c r="CT44" s="294"/>
      <c r="CV44" s="462"/>
      <c r="CW44" s="462"/>
      <c r="CX44" s="462"/>
      <c r="CY44" s="490" t="s">
        <v>553</v>
      </c>
      <c r="CZ44" s="491">
        <f t="shared" ref="CZ44:CZ49" si="3">CZ8+CZ14+CZ20+CZ26+CZ32+CZ38</f>
        <v>0</v>
      </c>
      <c r="DB44" s="462"/>
      <c r="DC44" s="492" t="s">
        <v>553</v>
      </c>
      <c r="DD44" s="435">
        <f t="shared" ref="DD44:DG49" si="4">DD8+DD14+DD20+DD26+DD32+DD38</f>
        <v>0</v>
      </c>
      <c r="DE44" s="435">
        <f t="shared" si="4"/>
        <v>0</v>
      </c>
      <c r="DF44" s="435">
        <f t="shared" si="4"/>
        <v>0</v>
      </c>
      <c r="DG44" s="435">
        <f t="shared" si="4"/>
        <v>0</v>
      </c>
      <c r="DH44" s="380"/>
      <c r="DI44" s="380"/>
      <c r="DL44" s="165"/>
      <c r="DM44" s="294"/>
      <c r="DN44" s="167">
        <v>36</v>
      </c>
      <c r="DO44" s="390" t="s">
        <v>283</v>
      </c>
      <c r="DP44" s="390" t="s">
        <v>251</v>
      </c>
      <c r="DQ44" s="477">
        <v>700</v>
      </c>
      <c r="DU44" s="167"/>
      <c r="DV44" s="167"/>
      <c r="DW44" s="262">
        <v>350</v>
      </c>
      <c r="DZ44" s="242">
        <v>36</v>
      </c>
      <c r="EA44" s="242" t="s">
        <v>283</v>
      </c>
      <c r="EB44" s="242" t="s">
        <v>251</v>
      </c>
      <c r="EC44" s="243">
        <v>700</v>
      </c>
    </row>
    <row r="45" spans="2:133" ht="16.5" customHeight="1" thickBot="1">
      <c r="P45" s="375"/>
      <c r="Q45" s="376"/>
      <c r="R45" s="376"/>
      <c r="T45" s="294"/>
      <c r="U45" s="294"/>
      <c r="W45" s="376"/>
      <c r="X45" s="376"/>
      <c r="Y45" s="294"/>
      <c r="Z45" s="294"/>
      <c r="AB45" s="376"/>
      <c r="AD45" s="294"/>
      <c r="AF45" s="376"/>
      <c r="AH45" s="493"/>
      <c r="AI45" s="776"/>
      <c r="AJ45" s="777"/>
      <c r="AK45" s="778"/>
      <c r="AL45" s="713"/>
      <c r="AM45" s="714"/>
      <c r="AN45" s="780"/>
      <c r="AO45" s="780"/>
      <c r="AP45" s="781"/>
      <c r="AQ45" s="856"/>
      <c r="AR45" s="857"/>
      <c r="AU45" s="166"/>
      <c r="AV45" s="166"/>
      <c r="AW45" s="166"/>
      <c r="AX45" s="166"/>
      <c r="BA45" s="294"/>
      <c r="BB45" s="294"/>
      <c r="BC45" s="294"/>
      <c r="BD45" s="294"/>
      <c r="BE45" s="294"/>
      <c r="BF45" s="294"/>
      <c r="BG45" s="294"/>
      <c r="BH45" s="294"/>
      <c r="BI45" s="294"/>
      <c r="BJ45" s="294"/>
      <c r="BK45" s="294"/>
      <c r="BL45" s="294"/>
      <c r="BM45" s="294"/>
      <c r="BN45" s="294"/>
      <c r="BO45" s="294"/>
      <c r="BP45" s="294"/>
      <c r="BQ45" s="294"/>
      <c r="BR45" s="294"/>
      <c r="BS45" s="294"/>
      <c r="BT45" s="294"/>
      <c r="CB45" s="294"/>
      <c r="CC45" s="390"/>
      <c r="CD45" s="294"/>
      <c r="CE45" s="483" t="s">
        <v>407</v>
      </c>
      <c r="CF45" s="442">
        <v>1</v>
      </c>
      <c r="CG45" s="494" t="str">
        <f>IF(T8="","",VLOOKUP(T8,$DN:$DW,10,FALSE))</f>
        <v/>
      </c>
      <c r="CH45" s="494" t="str">
        <f>IF(W8="","",VLOOKUP(W8,$DN:$DW,10,FALSE))</f>
        <v/>
      </c>
      <c r="CI45" s="494" t="str">
        <f>IF(Z8="","",VLOOKUP(Z8,$DN:$DW,10,FALSE))</f>
        <v/>
      </c>
      <c r="CJ45" s="494" t="str">
        <f>IF(AC8="","",VLOOKUP(AC8,$DN:$DW,10,FALSE))</f>
        <v/>
      </c>
      <c r="CK45" s="494" t="str">
        <f>IF(AF8="","",VLOOKUP(AF8,$DN:$DW,10,FALSE))</f>
        <v/>
      </c>
      <c r="CL45" s="495">
        <f t="shared" ref="CL45:CL51" si="5">SUM(CG45:CK45)</f>
        <v>0</v>
      </c>
      <c r="CN45" s="496"/>
      <c r="CO45" s="441" t="s">
        <v>555</v>
      </c>
      <c r="CP45" s="497">
        <f t="shared" si="1"/>
        <v>0</v>
      </c>
      <c r="CQ45" s="498">
        <f t="shared" si="1"/>
        <v>0</v>
      </c>
      <c r="CR45" s="451">
        <f t="shared" si="2"/>
        <v>0</v>
      </c>
      <c r="CS45" s="294"/>
      <c r="CT45" s="294"/>
      <c r="CV45" s="462"/>
      <c r="CW45" s="462"/>
      <c r="CX45" s="462"/>
      <c r="CY45" s="446" t="s">
        <v>555</v>
      </c>
      <c r="CZ45" s="451">
        <f t="shared" si="3"/>
        <v>0</v>
      </c>
      <c r="DB45" s="462"/>
      <c r="DC45" s="499" t="s">
        <v>555</v>
      </c>
      <c r="DD45" s="451">
        <f t="shared" si="4"/>
        <v>0</v>
      </c>
      <c r="DE45" s="451">
        <f t="shared" si="4"/>
        <v>0</v>
      </c>
      <c r="DF45" s="451">
        <f t="shared" si="4"/>
        <v>0</v>
      </c>
      <c r="DG45" s="451">
        <f t="shared" si="4"/>
        <v>0</v>
      </c>
      <c r="DH45" s="380"/>
      <c r="DI45" s="380"/>
      <c r="DL45" s="165"/>
      <c r="DM45" s="294"/>
      <c r="DN45" s="167">
        <v>37</v>
      </c>
      <c r="DO45" s="390" t="s">
        <v>284</v>
      </c>
      <c r="DP45" s="390" t="s">
        <v>251</v>
      </c>
      <c r="DQ45" s="477">
        <v>200</v>
      </c>
      <c r="DU45" s="167"/>
      <c r="DV45" s="167"/>
      <c r="DW45" s="262">
        <v>100</v>
      </c>
      <c r="DZ45" s="242">
        <v>37</v>
      </c>
      <c r="EA45" s="242" t="s">
        <v>284</v>
      </c>
      <c r="EB45" s="242" t="s">
        <v>251</v>
      </c>
      <c r="EC45" s="243">
        <v>200</v>
      </c>
    </row>
    <row r="46" spans="2:133" ht="16.5" customHeight="1" thickBot="1">
      <c r="D46" s="328" t="s">
        <v>523</v>
      </c>
      <c r="R46" s="294"/>
      <c r="S46" s="294"/>
      <c r="T46" s="294"/>
      <c r="U46" s="294"/>
      <c r="AL46" s="294"/>
      <c r="AP46" s="294"/>
      <c r="BA46" s="294"/>
      <c r="BB46" s="294"/>
      <c r="BC46" s="294"/>
      <c r="BD46" s="294"/>
      <c r="BE46" s="294"/>
      <c r="BF46" s="294"/>
      <c r="BG46" s="294"/>
      <c r="BH46" s="294"/>
      <c r="BI46" s="294"/>
      <c r="BJ46" s="294"/>
      <c r="BK46" s="294"/>
      <c r="BL46" s="294"/>
      <c r="BM46" s="294"/>
      <c r="BN46" s="294"/>
      <c r="BO46" s="294"/>
      <c r="BP46" s="294"/>
      <c r="BQ46" s="294"/>
      <c r="BR46" s="294"/>
      <c r="BS46" s="294"/>
      <c r="BT46" s="294"/>
      <c r="CB46" s="294"/>
      <c r="CC46" s="390"/>
      <c r="CD46" s="294"/>
      <c r="CE46" s="372"/>
      <c r="CF46" s="442">
        <v>2</v>
      </c>
      <c r="CG46" s="494" t="str">
        <f>IF(T14="","",VLOOKUP(T14,$DN:$DW,10,FALSE))</f>
        <v/>
      </c>
      <c r="CH46" s="494" t="str">
        <f>IF(W14="","",VLOOKUP(W14,$DN:$DW,10,FALSE))</f>
        <v/>
      </c>
      <c r="CI46" s="494" t="str">
        <f>IF(Z14="","",VLOOKUP(Z14,$DN:$DW,10,FALSE))</f>
        <v/>
      </c>
      <c r="CJ46" s="494" t="str">
        <f>IF(AC14="","",VLOOKUP(AC14,$DN:$DW,10,FALSE))</f>
        <v/>
      </c>
      <c r="CK46" s="494" t="str">
        <f>IF(AF14="","",VLOOKUP(AF14,$DN:$DW,10,FALSE))</f>
        <v/>
      </c>
      <c r="CL46" s="495">
        <f t="shared" si="5"/>
        <v>0</v>
      </c>
      <c r="CN46" s="496"/>
      <c r="CO46" s="441" t="s">
        <v>88</v>
      </c>
      <c r="CP46" s="497">
        <f t="shared" si="1"/>
        <v>0</v>
      </c>
      <c r="CQ46" s="498">
        <f t="shared" si="1"/>
        <v>0</v>
      </c>
      <c r="CR46" s="451">
        <f t="shared" si="2"/>
        <v>0</v>
      </c>
      <c r="CS46" s="294"/>
      <c r="CT46" s="294"/>
      <c r="CV46" s="462"/>
      <c r="CW46" s="462"/>
      <c r="CX46" s="462"/>
      <c r="CY46" s="446" t="s">
        <v>88</v>
      </c>
      <c r="CZ46" s="451">
        <f t="shared" si="3"/>
        <v>0</v>
      </c>
      <c r="DB46" s="462"/>
      <c r="DC46" s="499" t="s">
        <v>88</v>
      </c>
      <c r="DD46" s="451">
        <f t="shared" si="4"/>
        <v>0</v>
      </c>
      <c r="DE46" s="451">
        <f t="shared" si="4"/>
        <v>0</v>
      </c>
      <c r="DF46" s="451">
        <f t="shared" si="4"/>
        <v>0</v>
      </c>
      <c r="DG46" s="451">
        <f t="shared" si="4"/>
        <v>0</v>
      </c>
      <c r="DH46" s="380"/>
      <c r="DI46" s="380"/>
      <c r="DL46" s="165"/>
      <c r="DM46" s="294"/>
      <c r="DN46" s="167">
        <v>38</v>
      </c>
      <c r="DO46" s="390" t="s">
        <v>286</v>
      </c>
      <c r="DP46" s="390" t="s">
        <v>267</v>
      </c>
      <c r="DQ46" s="477">
        <v>2400</v>
      </c>
      <c r="DU46" s="167"/>
      <c r="DV46" s="167"/>
      <c r="DW46" s="262">
        <v>1200</v>
      </c>
      <c r="DZ46" s="242">
        <v>38</v>
      </c>
      <c r="EA46" s="242" t="s">
        <v>286</v>
      </c>
      <c r="EB46" s="242" t="s">
        <v>267</v>
      </c>
      <c r="EC46" s="246">
        <v>2400</v>
      </c>
    </row>
    <row r="47" spans="2:133" ht="16.5" customHeight="1" thickBot="1">
      <c r="D47" s="531"/>
      <c r="E47" s="532"/>
      <c r="F47" s="532"/>
      <c r="G47" s="532"/>
      <c r="H47" s="532"/>
      <c r="I47" s="532"/>
      <c r="J47" s="532"/>
      <c r="K47" s="532"/>
      <c r="L47" s="532"/>
      <c r="M47" s="532"/>
      <c r="N47" s="532"/>
      <c r="O47" s="532"/>
      <c r="P47" s="532"/>
      <c r="Q47" s="532"/>
      <c r="R47" s="532"/>
      <c r="S47" s="532"/>
      <c r="T47" s="532"/>
      <c r="U47" s="532"/>
      <c r="V47" s="532"/>
      <c r="W47" s="533"/>
      <c r="Z47" s="380"/>
      <c r="AA47" s="380"/>
      <c r="AB47" s="380"/>
      <c r="AC47" s="380"/>
      <c r="AD47" s="380"/>
      <c r="AE47" s="380"/>
      <c r="AF47" s="380"/>
      <c r="AH47" s="294"/>
      <c r="AJ47" s="380"/>
      <c r="AL47" s="294"/>
      <c r="AO47" s="381"/>
      <c r="AP47" s="381"/>
      <c r="AQ47" s="381"/>
      <c r="AS47" s="858" t="s">
        <v>587</v>
      </c>
      <c r="AT47" s="859"/>
      <c r="AU47" s="859"/>
      <c r="AV47" s="860"/>
      <c r="BA47" s="294"/>
      <c r="BB47" s="294"/>
      <c r="BC47" s="294"/>
      <c r="BD47" s="294"/>
      <c r="BE47" s="294"/>
      <c r="BF47" s="294"/>
      <c r="BG47" s="294"/>
      <c r="BH47" s="294"/>
      <c r="BI47" s="294"/>
      <c r="BJ47" s="294"/>
      <c r="BK47" s="294"/>
      <c r="BL47" s="294"/>
      <c r="BM47" s="294"/>
      <c r="BN47" s="294"/>
      <c r="BO47" s="294"/>
      <c r="BP47" s="294"/>
      <c r="BQ47" s="294"/>
      <c r="BR47" s="294"/>
      <c r="BS47" s="294"/>
      <c r="BT47" s="294"/>
      <c r="CB47" s="294"/>
      <c r="CC47" s="390"/>
      <c r="CD47" s="294"/>
      <c r="CE47" s="372"/>
      <c r="CF47" s="442">
        <v>3</v>
      </c>
      <c r="CG47" s="494" t="str">
        <f>IF(T20="","",VLOOKUP(T20,$DN:$DW,10,FALSE))</f>
        <v/>
      </c>
      <c r="CH47" s="494" t="str">
        <f>IF(W20="","",VLOOKUP(W20,$DN:$DW,10,FALSE))</f>
        <v/>
      </c>
      <c r="CI47" s="494" t="str">
        <f>IF(Z20="","",VLOOKUP(Z20,$DN:$DW,10,FALSE))</f>
        <v/>
      </c>
      <c r="CJ47" s="494" t="str">
        <f>IF(AC20="","",VLOOKUP(AC20,$DN:$DW,10,FALSE))</f>
        <v/>
      </c>
      <c r="CK47" s="494" t="str">
        <f>IF(AF20="","",VLOOKUP(AF20,$DN:$DW,10,FALSE))</f>
        <v/>
      </c>
      <c r="CL47" s="495">
        <f t="shared" si="5"/>
        <v>0</v>
      </c>
      <c r="CN47" s="496"/>
      <c r="CO47" s="441" t="s">
        <v>568</v>
      </c>
      <c r="CP47" s="497">
        <f t="shared" si="1"/>
        <v>0</v>
      </c>
      <c r="CQ47" s="498">
        <f t="shared" si="1"/>
        <v>0</v>
      </c>
      <c r="CR47" s="451">
        <f t="shared" si="2"/>
        <v>0</v>
      </c>
      <c r="CS47" s="294"/>
      <c r="CT47" s="294"/>
      <c r="CV47" s="462"/>
      <c r="CW47" s="462"/>
      <c r="CX47" s="462"/>
      <c r="CY47" s="446" t="s">
        <v>568</v>
      </c>
      <c r="CZ47" s="451">
        <f t="shared" si="3"/>
        <v>0</v>
      </c>
      <c r="DB47" s="462"/>
      <c r="DC47" s="499" t="s">
        <v>568</v>
      </c>
      <c r="DD47" s="451">
        <f t="shared" si="4"/>
        <v>0</v>
      </c>
      <c r="DE47" s="451">
        <f t="shared" si="4"/>
        <v>0</v>
      </c>
      <c r="DF47" s="451">
        <f t="shared" si="4"/>
        <v>0</v>
      </c>
      <c r="DG47" s="451">
        <f t="shared" si="4"/>
        <v>0</v>
      </c>
      <c r="DH47" s="380"/>
      <c r="DI47" s="380"/>
      <c r="DL47" s="165"/>
      <c r="DM47" s="294"/>
      <c r="DN47" s="167">
        <v>39</v>
      </c>
      <c r="DO47" s="390" t="s">
        <v>288</v>
      </c>
      <c r="DP47" s="390" t="s">
        <v>290</v>
      </c>
      <c r="DQ47" s="477">
        <v>0</v>
      </c>
      <c r="DU47" s="167"/>
      <c r="DV47" s="167"/>
      <c r="DW47" s="262">
        <v>0</v>
      </c>
      <c r="DZ47" s="242">
        <v>39</v>
      </c>
      <c r="EA47" s="242" t="s">
        <v>288</v>
      </c>
      <c r="EB47" s="242" t="s">
        <v>290</v>
      </c>
      <c r="EC47" s="246">
        <v>0</v>
      </c>
    </row>
    <row r="48" spans="2:133" ht="16.5" customHeight="1" thickBot="1">
      <c r="D48" s="534"/>
      <c r="E48" s="535"/>
      <c r="F48" s="535"/>
      <c r="G48" s="535"/>
      <c r="H48" s="535"/>
      <c r="I48" s="535"/>
      <c r="J48" s="535"/>
      <c r="K48" s="535"/>
      <c r="L48" s="535"/>
      <c r="M48" s="535"/>
      <c r="N48" s="535"/>
      <c r="O48" s="535"/>
      <c r="P48" s="535"/>
      <c r="Q48" s="535"/>
      <c r="R48" s="535"/>
      <c r="S48" s="535"/>
      <c r="T48" s="535"/>
      <c r="U48" s="535"/>
      <c r="V48" s="535"/>
      <c r="W48" s="536"/>
      <c r="Z48" s="861"/>
      <c r="AA48" s="862"/>
      <c r="AB48" s="863" t="s">
        <v>234</v>
      </c>
      <c r="AC48" s="863"/>
      <c r="AD48" s="863"/>
      <c r="AE48" s="863" t="s">
        <v>532</v>
      </c>
      <c r="AF48" s="863"/>
      <c r="AG48" s="864"/>
      <c r="AH48" s="865" t="s">
        <v>591</v>
      </c>
      <c r="AI48" s="863"/>
      <c r="AJ48" s="866"/>
      <c r="AK48" s="867" t="s">
        <v>592</v>
      </c>
      <c r="AL48" s="868"/>
      <c r="AM48" s="869"/>
      <c r="AN48" s="839" t="s">
        <v>92</v>
      </c>
      <c r="AO48" s="840"/>
      <c r="AP48" s="841"/>
      <c r="AQ48" s="842" t="s">
        <v>593</v>
      </c>
      <c r="AR48" s="843"/>
      <c r="AS48" s="842" t="s">
        <v>541</v>
      </c>
      <c r="AT48" s="843"/>
      <c r="AU48" s="842" t="s">
        <v>542</v>
      </c>
      <c r="AV48" s="843"/>
      <c r="BA48" s="294"/>
      <c r="BB48" s="294"/>
      <c r="BC48" s="294"/>
      <c r="BD48" s="294"/>
      <c r="BE48" s="294"/>
      <c r="BF48" s="294"/>
      <c r="BG48" s="294"/>
      <c r="BH48" s="294"/>
      <c r="BI48" s="294"/>
      <c r="BJ48" s="294"/>
      <c r="BK48" s="294"/>
      <c r="BL48" s="294"/>
      <c r="BM48" s="294"/>
      <c r="BN48" s="294"/>
      <c r="BO48" s="294"/>
      <c r="BP48" s="294"/>
      <c r="BQ48" s="294"/>
      <c r="BR48" s="294"/>
      <c r="BS48" s="294"/>
      <c r="BT48" s="294"/>
      <c r="CB48" s="294"/>
      <c r="CC48" s="390"/>
      <c r="CD48" s="294"/>
      <c r="CE48" s="373"/>
      <c r="CF48" s="442">
        <v>4</v>
      </c>
      <c r="CG48" s="494" t="str">
        <f>IF(T26="","",VLOOKUP(T26,$DN:$DW,10,FALSE))</f>
        <v/>
      </c>
      <c r="CH48" s="494" t="str">
        <f>IF(W26="","",VLOOKUP(W26,$DN:$DW,10,FALSE))</f>
        <v/>
      </c>
      <c r="CI48" s="494" t="str">
        <f>IF(Z26="","",VLOOKUP(Z26,$DN:$DW,10,FALSE))</f>
        <v/>
      </c>
      <c r="CJ48" s="494" t="str">
        <f>IF(AC26="","",VLOOKUP(AC26,$DN:$DW,10,FALSE))</f>
        <v/>
      </c>
      <c r="CK48" s="494" t="str">
        <f>IF(AF26="","",VLOOKUP(AF26,$DN:$DW,10,FALSE))</f>
        <v/>
      </c>
      <c r="CL48" s="495">
        <f t="shared" si="5"/>
        <v>0</v>
      </c>
      <c r="CN48" s="496"/>
      <c r="CO48" s="441" t="s">
        <v>90</v>
      </c>
      <c r="CP48" s="497">
        <f t="shared" si="1"/>
        <v>0</v>
      </c>
      <c r="CQ48" s="498">
        <f t="shared" si="1"/>
        <v>0</v>
      </c>
      <c r="CR48" s="451">
        <f t="shared" si="2"/>
        <v>0</v>
      </c>
      <c r="CS48" s="294"/>
      <c r="CT48" s="294"/>
      <c r="CV48" s="462"/>
      <c r="CW48" s="462"/>
      <c r="CX48" s="462"/>
      <c r="CY48" s="446" t="s">
        <v>90</v>
      </c>
      <c r="CZ48" s="451">
        <f t="shared" si="3"/>
        <v>0</v>
      </c>
      <c r="DB48" s="462"/>
      <c r="DC48" s="499" t="s">
        <v>90</v>
      </c>
      <c r="DD48" s="451">
        <f t="shared" si="4"/>
        <v>0</v>
      </c>
      <c r="DE48" s="451">
        <f t="shared" si="4"/>
        <v>0</v>
      </c>
      <c r="DF48" s="451">
        <f t="shared" si="4"/>
        <v>0</v>
      </c>
      <c r="DG48" s="451">
        <f t="shared" si="4"/>
        <v>0</v>
      </c>
      <c r="DH48" s="380"/>
      <c r="DI48" s="380"/>
      <c r="DL48" s="165"/>
      <c r="DM48" s="294"/>
      <c r="DN48" s="167">
        <v>40</v>
      </c>
      <c r="DO48" s="390" t="s">
        <v>292</v>
      </c>
      <c r="DP48" s="390" t="s">
        <v>290</v>
      </c>
      <c r="DQ48" s="477">
        <v>400</v>
      </c>
      <c r="DU48" s="167"/>
      <c r="DV48" s="167"/>
      <c r="DW48" s="262">
        <v>200</v>
      </c>
      <c r="DZ48" s="242">
        <v>40</v>
      </c>
      <c r="EA48" s="242" t="s">
        <v>292</v>
      </c>
      <c r="EB48" s="242" t="s">
        <v>290</v>
      </c>
      <c r="EC48" s="246">
        <v>400</v>
      </c>
    </row>
    <row r="49" spans="3:133" ht="16.5" customHeight="1" thickBot="1">
      <c r="D49" s="534"/>
      <c r="E49" s="535"/>
      <c r="F49" s="535"/>
      <c r="G49" s="535"/>
      <c r="H49" s="535"/>
      <c r="I49" s="535"/>
      <c r="J49" s="535"/>
      <c r="K49" s="535"/>
      <c r="L49" s="535"/>
      <c r="M49" s="535"/>
      <c r="N49" s="535"/>
      <c r="O49" s="535"/>
      <c r="P49" s="535"/>
      <c r="Q49" s="535"/>
      <c r="R49" s="535"/>
      <c r="S49" s="535"/>
      <c r="T49" s="535"/>
      <c r="U49" s="535"/>
      <c r="V49" s="535"/>
      <c r="W49" s="536"/>
      <c r="Y49" s="844" t="s">
        <v>588</v>
      </c>
      <c r="Z49" s="845" t="s">
        <v>553</v>
      </c>
      <c r="AA49" s="846"/>
      <c r="AB49" s="847">
        <f>'実績　算出シート　 (6コース) '!CZ44</f>
        <v>0</v>
      </c>
      <c r="AC49" s="847"/>
      <c r="AD49" s="847"/>
      <c r="AE49" s="847">
        <f>'実績　算出シート　 (6コース) '!CR44</f>
        <v>0</v>
      </c>
      <c r="AF49" s="847"/>
      <c r="AG49" s="848"/>
      <c r="AH49" s="849">
        <f t="shared" ref="AH49:AH54" si="6">SUM(AB49:AG49)</f>
        <v>0</v>
      </c>
      <c r="AI49" s="847"/>
      <c r="AJ49" s="850"/>
      <c r="AK49" s="851">
        <f>'実績　算出シート　 (6コース) '!DD44</f>
        <v>0</v>
      </c>
      <c r="AL49" s="852"/>
      <c r="AM49" s="853"/>
      <c r="AN49" s="886">
        <f t="shared" ref="AN49:AN54" si="7">SUM(AH49:AM49)</f>
        <v>0</v>
      </c>
      <c r="AO49" s="847"/>
      <c r="AP49" s="850"/>
      <c r="AQ49" s="887">
        <f>'実績　算出シート　 (6コース) '!DE44</f>
        <v>0</v>
      </c>
      <c r="AR49" s="888"/>
      <c r="AS49" s="887">
        <f>'実績　算出シート　 (6コース) '!DF44</f>
        <v>0</v>
      </c>
      <c r="AT49" s="888"/>
      <c r="AU49" s="889"/>
      <c r="AV49" s="890"/>
      <c r="AW49" s="891" t="s">
        <v>589</v>
      </c>
      <c r="AX49" s="892"/>
      <c r="BA49" s="294"/>
      <c r="BB49" s="294"/>
      <c r="BC49" s="294"/>
      <c r="BD49" s="294"/>
      <c r="BE49" s="294"/>
      <c r="BF49" s="294"/>
      <c r="BG49" s="294"/>
      <c r="BH49" s="294"/>
      <c r="BI49" s="294"/>
      <c r="BJ49" s="294"/>
      <c r="BK49" s="294"/>
      <c r="BL49" s="294"/>
      <c r="BM49" s="294"/>
      <c r="BN49" s="294"/>
      <c r="BO49" s="294"/>
      <c r="BP49" s="294"/>
      <c r="BQ49" s="294"/>
      <c r="BR49" s="294"/>
      <c r="BS49" s="294"/>
      <c r="BT49" s="294"/>
      <c r="CB49" s="294"/>
      <c r="CC49" s="390"/>
      <c r="CD49" s="294"/>
      <c r="CE49" s="373"/>
      <c r="CF49" s="442">
        <v>5</v>
      </c>
      <c r="CG49" s="494" t="str">
        <f>IF(T32="","",VLOOKUP(T32,$DN:$DW,10,FALSE))</f>
        <v/>
      </c>
      <c r="CH49" s="494" t="str">
        <f>IF(W32="","",VLOOKUP(W32,$DN:$DW,10,FALSE))</f>
        <v/>
      </c>
      <c r="CI49" s="494" t="str">
        <f>IF(Z32="","",VLOOKUP(Z32,$DN:$DW,10,FALSE))</f>
        <v/>
      </c>
      <c r="CJ49" s="494" t="str">
        <f>IF(AC32="","",VLOOKUP(AC32,$DN:$DW,10,FALSE))</f>
        <v/>
      </c>
      <c r="CK49" s="494" t="str">
        <f>IF(AF32="","",VLOOKUP(AF32,$DN:$DW,10,FALSE))</f>
        <v/>
      </c>
      <c r="CL49" s="495">
        <f t="shared" si="5"/>
        <v>0</v>
      </c>
      <c r="CN49" s="501"/>
      <c r="CO49" s="466" t="s">
        <v>91</v>
      </c>
      <c r="CP49" s="502">
        <f t="shared" si="1"/>
        <v>0</v>
      </c>
      <c r="CQ49" s="503">
        <f t="shared" si="1"/>
        <v>0</v>
      </c>
      <c r="CR49" s="475">
        <f t="shared" si="2"/>
        <v>0</v>
      </c>
      <c r="CS49" s="294"/>
      <c r="CT49" s="294"/>
      <c r="CV49" s="462"/>
      <c r="CW49" s="462"/>
      <c r="CX49" s="462"/>
      <c r="CY49" s="470" t="s">
        <v>91</v>
      </c>
      <c r="CZ49" s="475">
        <f t="shared" si="3"/>
        <v>0</v>
      </c>
      <c r="DB49" s="462"/>
      <c r="DC49" s="504" t="s">
        <v>91</v>
      </c>
      <c r="DD49" s="475">
        <f t="shared" si="4"/>
        <v>0</v>
      </c>
      <c r="DE49" s="475">
        <f t="shared" si="4"/>
        <v>0</v>
      </c>
      <c r="DF49" s="475">
        <f t="shared" si="4"/>
        <v>0</v>
      </c>
      <c r="DG49" s="475">
        <f t="shared" si="4"/>
        <v>0</v>
      </c>
      <c r="DH49" s="380"/>
      <c r="DI49" s="380"/>
      <c r="DL49" s="165"/>
      <c r="DM49" s="294"/>
      <c r="DN49" s="262">
        <v>41</v>
      </c>
      <c r="DO49" s="262" t="s">
        <v>293</v>
      </c>
      <c r="DP49" s="262" t="s">
        <v>290</v>
      </c>
      <c r="DQ49" s="477">
        <v>700</v>
      </c>
      <c r="DU49" s="167"/>
      <c r="DV49" s="167"/>
      <c r="DW49" s="262">
        <v>350</v>
      </c>
      <c r="DZ49" s="242">
        <v>41</v>
      </c>
      <c r="EA49" s="242" t="s">
        <v>293</v>
      </c>
      <c r="EB49" s="242" t="s">
        <v>290</v>
      </c>
      <c r="EC49" s="246">
        <v>700</v>
      </c>
    </row>
    <row r="50" spans="3:133" ht="16.5" customHeight="1" thickBot="1">
      <c r="D50" s="534"/>
      <c r="E50" s="535"/>
      <c r="F50" s="535"/>
      <c r="G50" s="535"/>
      <c r="H50" s="535"/>
      <c r="I50" s="535"/>
      <c r="J50" s="535"/>
      <c r="K50" s="535"/>
      <c r="L50" s="535"/>
      <c r="M50" s="535"/>
      <c r="N50" s="535"/>
      <c r="O50" s="535"/>
      <c r="P50" s="535"/>
      <c r="Q50" s="535"/>
      <c r="R50" s="535"/>
      <c r="S50" s="535"/>
      <c r="T50" s="535"/>
      <c r="U50" s="535"/>
      <c r="V50" s="535"/>
      <c r="W50" s="536"/>
      <c r="Y50" s="844"/>
      <c r="Z50" s="879" t="s">
        <v>555</v>
      </c>
      <c r="AA50" s="880"/>
      <c r="AB50" s="871">
        <f>'実績　算出シート　 (6コース) '!CZ45</f>
        <v>0</v>
      </c>
      <c r="AC50" s="871"/>
      <c r="AD50" s="871"/>
      <c r="AE50" s="871">
        <f>'実績　算出シート　 (6コース) '!CR45</f>
        <v>0</v>
      </c>
      <c r="AF50" s="871"/>
      <c r="AG50" s="881"/>
      <c r="AH50" s="882">
        <f t="shared" si="6"/>
        <v>0</v>
      </c>
      <c r="AI50" s="871"/>
      <c r="AJ50" s="872"/>
      <c r="AK50" s="883">
        <f>'実績　算出シート　 (6コース) '!DD45</f>
        <v>0</v>
      </c>
      <c r="AL50" s="884"/>
      <c r="AM50" s="885"/>
      <c r="AN50" s="870">
        <f t="shared" si="7"/>
        <v>0</v>
      </c>
      <c r="AO50" s="871"/>
      <c r="AP50" s="872"/>
      <c r="AQ50" s="873">
        <f>'実績　算出シート　 (6コース) '!DE45</f>
        <v>0</v>
      </c>
      <c r="AR50" s="874"/>
      <c r="AS50" s="873">
        <f>'実績　算出シート　 (6コース) '!DF45</f>
        <v>0</v>
      </c>
      <c r="AT50" s="874"/>
      <c r="AU50" s="875"/>
      <c r="AV50" s="876"/>
      <c r="AW50" s="877">
        <f>AL44</f>
        <v>0</v>
      </c>
      <c r="AX50" s="878"/>
      <c r="BB50" s="294"/>
      <c r="BC50" s="294"/>
      <c r="BD50" s="294"/>
      <c r="BE50" s="294"/>
      <c r="BF50" s="294"/>
      <c r="BG50" s="294"/>
      <c r="BH50" s="294"/>
      <c r="BI50" s="294"/>
      <c r="BJ50" s="294"/>
      <c r="BK50" s="294"/>
      <c r="BL50" s="294"/>
      <c r="BM50" s="294"/>
      <c r="BN50" s="294"/>
      <c r="BO50" s="294"/>
      <c r="BP50" s="294"/>
      <c r="BQ50" s="294"/>
      <c r="BR50" s="294"/>
      <c r="BS50" s="294"/>
      <c r="BT50" s="294"/>
      <c r="CB50" s="294"/>
      <c r="CC50" s="390"/>
      <c r="CD50" s="294"/>
      <c r="CE50" s="373"/>
      <c r="CF50" s="505">
        <v>6</v>
      </c>
      <c r="CG50" s="506" t="str">
        <f>IF(T38="","",VLOOKUP(T38,$DN:$DW,10,FALSE))</f>
        <v/>
      </c>
      <c r="CH50" s="506" t="str">
        <f>IF('実績　算出シート　 (6コース) '!W38="","",VLOOKUP('実績　算出シート　 (6コース) '!W38,$DN:$DW,10,FALSE))</f>
        <v/>
      </c>
      <c r="CI50" s="506" t="str">
        <f>IF('実績　算出シート　 (6コース) '!Z38="","",VLOOKUP('実績　算出シート　 (6コース) '!Z38,$DN:$DW,10,FALSE))</f>
        <v/>
      </c>
      <c r="CJ50" s="506" t="str">
        <f>IF('実績　算出シート　 (6コース) '!AC38="","",VLOOKUP('実績　算出シート　 (6コース) '!AC38,$DN:$DW,10,FALSE))</f>
        <v/>
      </c>
      <c r="CK50" s="506" t="str">
        <f>IF('実績　算出シート　 (6コース) '!AF38="","",VLOOKUP('実績　算出シート　 (6コース) '!AF38,$DN:$DW,10,FALSE))</f>
        <v/>
      </c>
      <c r="CL50" s="507">
        <f t="shared" si="5"/>
        <v>0</v>
      </c>
      <c r="CN50" s="381">
        <v>1</v>
      </c>
      <c r="CO50" s="381">
        <v>2</v>
      </c>
      <c r="CP50" s="381">
        <v>3</v>
      </c>
      <c r="CQ50" s="381">
        <v>4</v>
      </c>
      <c r="CR50" s="381">
        <v>5</v>
      </c>
      <c r="DH50" s="380"/>
      <c r="DI50" s="380"/>
      <c r="DL50" s="165"/>
      <c r="DM50" s="294"/>
      <c r="DN50" s="262">
        <v>42</v>
      </c>
      <c r="DO50" s="262" t="s">
        <v>295</v>
      </c>
      <c r="DP50" s="262" t="s">
        <v>290</v>
      </c>
      <c r="DQ50" s="477">
        <v>1000</v>
      </c>
      <c r="DU50" s="167"/>
      <c r="DV50" s="167"/>
      <c r="DW50" s="262">
        <v>500</v>
      </c>
      <c r="DZ50" s="242">
        <v>42</v>
      </c>
      <c r="EA50" s="242" t="s">
        <v>295</v>
      </c>
      <c r="EB50" s="242" t="s">
        <v>290</v>
      </c>
      <c r="EC50" s="246">
        <v>1000</v>
      </c>
    </row>
    <row r="51" spans="3:133" ht="16.5" customHeight="1" thickBot="1">
      <c r="D51" s="534"/>
      <c r="E51" s="535"/>
      <c r="F51" s="535"/>
      <c r="G51" s="535"/>
      <c r="H51" s="535"/>
      <c r="I51" s="535"/>
      <c r="J51" s="535"/>
      <c r="K51" s="535"/>
      <c r="L51" s="535"/>
      <c r="M51" s="535"/>
      <c r="N51" s="535"/>
      <c r="O51" s="535"/>
      <c r="P51" s="535"/>
      <c r="Q51" s="535"/>
      <c r="R51" s="535"/>
      <c r="S51" s="535"/>
      <c r="T51" s="535"/>
      <c r="U51" s="535"/>
      <c r="V51" s="535"/>
      <c r="W51" s="536"/>
      <c r="Y51" s="844"/>
      <c r="Z51" s="879" t="s">
        <v>88</v>
      </c>
      <c r="AA51" s="880"/>
      <c r="AB51" s="871">
        <f>'実績　算出シート　 (6コース) '!CZ46</f>
        <v>0</v>
      </c>
      <c r="AC51" s="871"/>
      <c r="AD51" s="871"/>
      <c r="AE51" s="871">
        <f>'実績　算出シート　 (6コース) '!CR46</f>
        <v>0</v>
      </c>
      <c r="AF51" s="871"/>
      <c r="AG51" s="881"/>
      <c r="AH51" s="882">
        <f t="shared" si="6"/>
        <v>0</v>
      </c>
      <c r="AI51" s="871"/>
      <c r="AJ51" s="872"/>
      <c r="AK51" s="883">
        <f>'実績　算出シート　 (6コース) '!DD46</f>
        <v>0</v>
      </c>
      <c r="AL51" s="884"/>
      <c r="AM51" s="885"/>
      <c r="AN51" s="870">
        <f t="shared" si="7"/>
        <v>0</v>
      </c>
      <c r="AO51" s="871"/>
      <c r="AP51" s="872"/>
      <c r="AQ51" s="873">
        <f>'実績　算出シート　 (6コース) '!DE46</f>
        <v>0</v>
      </c>
      <c r="AR51" s="874"/>
      <c r="AS51" s="873">
        <f>'実績　算出シート　 (6コース) '!DF46</f>
        <v>0</v>
      </c>
      <c r="AT51" s="874"/>
      <c r="AU51" s="873">
        <f>'実績　算出シート　 (6コース) '!DG46</f>
        <v>0</v>
      </c>
      <c r="AV51" s="874"/>
      <c r="AW51" s="877"/>
      <c r="AX51" s="878"/>
      <c r="BB51" s="294"/>
      <c r="BC51" s="294"/>
      <c r="BD51" s="294"/>
      <c r="BE51" s="294"/>
      <c r="BF51" s="294"/>
      <c r="BG51" s="294"/>
      <c r="BH51" s="294"/>
      <c r="BI51" s="294"/>
      <c r="BJ51" s="294"/>
      <c r="BK51" s="294"/>
      <c r="BL51" s="294"/>
      <c r="BM51" s="294"/>
      <c r="BN51" s="294"/>
      <c r="BO51" s="294"/>
      <c r="BP51" s="294"/>
      <c r="BQ51" s="294"/>
      <c r="BR51" s="294"/>
      <c r="BS51" s="294"/>
      <c r="BT51" s="294"/>
      <c r="CB51" s="294"/>
      <c r="CC51" s="390"/>
      <c r="CD51" s="294"/>
      <c r="CE51" s="294"/>
      <c r="CF51" s="505">
        <v>7</v>
      </c>
      <c r="CG51" s="506" t="str">
        <f>IF(T42="","",VLOOKUP(T42,$DN:$DW,10,FALSE))</f>
        <v/>
      </c>
      <c r="CH51" s="506" t="str">
        <f>IF(W42="","",VLOOKUP(W42,$DN:$DW,10,FALSE))</f>
        <v/>
      </c>
      <c r="CI51" s="506" t="str">
        <f>IF(Z42="","",VLOOKUP(Z42,$DN:$DW,10,FALSE))</f>
        <v/>
      </c>
      <c r="CJ51" s="506" t="str">
        <f>IF(AC42="","",VLOOKUP(AC42,$DN:$DW,10,FALSE))</f>
        <v/>
      </c>
      <c r="CK51" s="506" t="str">
        <f>IF(AF42="","",VLOOKUP(AF42,$DN:$DW,10,FALSE))</f>
        <v/>
      </c>
      <c r="CL51" s="507">
        <f t="shared" si="5"/>
        <v>0</v>
      </c>
      <c r="DH51" s="380"/>
      <c r="DI51" s="380"/>
      <c r="DL51" s="165"/>
      <c r="DM51" s="294"/>
      <c r="DN51" s="262">
        <v>43</v>
      </c>
      <c r="DO51" s="262" t="s">
        <v>297</v>
      </c>
      <c r="DP51" s="262" t="s">
        <v>290</v>
      </c>
      <c r="DQ51" s="477">
        <v>400</v>
      </c>
      <c r="DU51" s="167"/>
      <c r="DV51" s="167"/>
      <c r="DW51" s="262">
        <v>200</v>
      </c>
      <c r="DZ51" s="242">
        <v>43</v>
      </c>
      <c r="EA51" s="242" t="s">
        <v>297</v>
      </c>
      <c r="EB51" s="242" t="s">
        <v>290</v>
      </c>
      <c r="EC51" s="246">
        <v>400</v>
      </c>
    </row>
    <row r="52" spans="3:133" ht="16.5" customHeight="1" thickBot="1">
      <c r="D52" s="534"/>
      <c r="E52" s="535"/>
      <c r="F52" s="535"/>
      <c r="G52" s="535"/>
      <c r="H52" s="535"/>
      <c r="I52" s="535"/>
      <c r="J52" s="535"/>
      <c r="K52" s="535"/>
      <c r="L52" s="535"/>
      <c r="M52" s="535"/>
      <c r="N52" s="535"/>
      <c r="O52" s="535"/>
      <c r="P52" s="535"/>
      <c r="Q52" s="535"/>
      <c r="R52" s="535"/>
      <c r="S52" s="535"/>
      <c r="T52" s="535"/>
      <c r="U52" s="535"/>
      <c r="V52" s="535"/>
      <c r="W52" s="536"/>
      <c r="Y52" s="844"/>
      <c r="Z52" s="879" t="s">
        <v>568</v>
      </c>
      <c r="AA52" s="880"/>
      <c r="AB52" s="871">
        <f>'実績　算出シート　 (6コース) '!CZ47</f>
        <v>0</v>
      </c>
      <c r="AC52" s="871"/>
      <c r="AD52" s="871"/>
      <c r="AE52" s="871">
        <f>'実績　算出シート　 (6コース) '!CR47</f>
        <v>0</v>
      </c>
      <c r="AF52" s="871"/>
      <c r="AG52" s="881"/>
      <c r="AH52" s="882">
        <f t="shared" si="6"/>
        <v>0</v>
      </c>
      <c r="AI52" s="871"/>
      <c r="AJ52" s="872"/>
      <c r="AK52" s="883">
        <f>'実績　算出シート　 (6コース) '!DD47</f>
        <v>0</v>
      </c>
      <c r="AL52" s="884"/>
      <c r="AM52" s="885"/>
      <c r="AN52" s="870">
        <f t="shared" si="7"/>
        <v>0</v>
      </c>
      <c r="AO52" s="871"/>
      <c r="AP52" s="872"/>
      <c r="AQ52" s="873">
        <f>'実績　算出シート　 (6コース) '!DE47</f>
        <v>0</v>
      </c>
      <c r="AR52" s="874"/>
      <c r="AS52" s="873">
        <f>'実績　算出シート　 (6コース) '!DF47</f>
        <v>0</v>
      </c>
      <c r="AT52" s="874"/>
      <c r="AU52" s="873">
        <f>'実績　算出シート　 (6コース) '!DG47</f>
        <v>0</v>
      </c>
      <c r="AV52" s="874"/>
      <c r="AW52" s="893" t="s">
        <v>590</v>
      </c>
      <c r="AX52" s="894"/>
      <c r="BA52" s="294"/>
      <c r="BB52" s="294"/>
      <c r="BC52" s="294"/>
      <c r="BD52" s="294"/>
      <c r="BE52" s="294"/>
      <c r="BF52" s="294"/>
      <c r="BG52" s="294"/>
      <c r="BH52" s="294"/>
      <c r="BI52" s="294"/>
      <c r="BJ52" s="294"/>
      <c r="BK52" s="294"/>
      <c r="BL52" s="294"/>
      <c r="BM52" s="294"/>
      <c r="BN52" s="294"/>
      <c r="BO52" s="294"/>
      <c r="BP52" s="294"/>
      <c r="BQ52" s="294"/>
      <c r="BR52" s="294"/>
      <c r="BS52" s="294"/>
      <c r="BT52" s="294"/>
      <c r="CB52" s="294"/>
      <c r="CC52" s="390"/>
      <c r="CD52" s="294"/>
      <c r="DH52" s="380"/>
      <c r="DI52" s="380"/>
      <c r="DL52" s="165"/>
      <c r="DM52" s="294"/>
      <c r="DN52" s="262">
        <v>44</v>
      </c>
      <c r="DO52" s="262" t="s">
        <v>299</v>
      </c>
      <c r="DP52" s="262" t="s">
        <v>300</v>
      </c>
      <c r="DQ52" s="477">
        <v>500</v>
      </c>
      <c r="DU52" s="167"/>
      <c r="DV52" s="167"/>
      <c r="DW52" s="262">
        <v>250</v>
      </c>
      <c r="DZ52" s="242">
        <v>44</v>
      </c>
      <c r="EA52" s="242" t="s">
        <v>299</v>
      </c>
      <c r="EB52" s="242" t="s">
        <v>300</v>
      </c>
      <c r="EC52" s="246">
        <v>500</v>
      </c>
    </row>
    <row r="53" spans="3:133" ht="16.5" customHeight="1" thickBot="1">
      <c r="C53" s="295"/>
      <c r="D53" s="534"/>
      <c r="E53" s="535"/>
      <c r="F53" s="535"/>
      <c r="G53" s="535"/>
      <c r="H53" s="535"/>
      <c r="I53" s="535"/>
      <c r="J53" s="535"/>
      <c r="K53" s="535"/>
      <c r="L53" s="535"/>
      <c r="M53" s="535"/>
      <c r="N53" s="535"/>
      <c r="O53" s="535"/>
      <c r="P53" s="535"/>
      <c r="Q53" s="535"/>
      <c r="R53" s="535"/>
      <c r="S53" s="535"/>
      <c r="T53" s="535"/>
      <c r="U53" s="535"/>
      <c r="V53" s="535"/>
      <c r="W53" s="536"/>
      <c r="X53" s="365"/>
      <c r="Y53" s="844"/>
      <c r="Z53" s="879" t="s">
        <v>90</v>
      </c>
      <c r="AA53" s="880"/>
      <c r="AB53" s="871">
        <f>'実績　算出シート　 (6コース) '!CZ48</f>
        <v>0</v>
      </c>
      <c r="AC53" s="871"/>
      <c r="AD53" s="871"/>
      <c r="AE53" s="871">
        <f>'実績　算出シート　 (6コース) '!CR48</f>
        <v>0</v>
      </c>
      <c r="AF53" s="871"/>
      <c r="AG53" s="881"/>
      <c r="AH53" s="882">
        <f t="shared" si="6"/>
        <v>0</v>
      </c>
      <c r="AI53" s="871"/>
      <c r="AJ53" s="872"/>
      <c r="AK53" s="883">
        <f>'実績　算出シート　 (6コース) '!DD48</f>
        <v>0</v>
      </c>
      <c r="AL53" s="884"/>
      <c r="AM53" s="885"/>
      <c r="AN53" s="870">
        <f t="shared" si="7"/>
        <v>0</v>
      </c>
      <c r="AO53" s="871"/>
      <c r="AP53" s="872"/>
      <c r="AQ53" s="873">
        <f>'実績　算出シート　 (6コース) '!DE48</f>
        <v>0</v>
      </c>
      <c r="AR53" s="874"/>
      <c r="AS53" s="912"/>
      <c r="AT53" s="875"/>
      <c r="AU53" s="873">
        <f>'実績　算出シート　 (6コース) '!DG48</f>
        <v>0</v>
      </c>
      <c r="AV53" s="874"/>
      <c r="AW53" s="913">
        <f>AQ44</f>
        <v>0</v>
      </c>
      <c r="AX53" s="914"/>
      <c r="BI53" s="294"/>
      <c r="BJ53" s="294"/>
      <c r="BK53" s="294"/>
      <c r="BL53" s="294"/>
      <c r="BM53" s="294"/>
      <c r="BN53" s="294"/>
      <c r="BO53" s="294"/>
      <c r="BP53" s="294"/>
      <c r="BQ53" s="294"/>
      <c r="BR53" s="294"/>
      <c r="BS53" s="294"/>
      <c r="BT53" s="294"/>
      <c r="CB53" s="294"/>
      <c r="CC53" s="390"/>
      <c r="CD53" s="294"/>
      <c r="DH53" s="380"/>
      <c r="DI53" s="380"/>
      <c r="DL53" s="165"/>
      <c r="DM53" s="294"/>
      <c r="DN53" s="262">
        <v>45</v>
      </c>
      <c r="DO53" s="262" t="s">
        <v>302</v>
      </c>
      <c r="DP53" s="262" t="s">
        <v>300</v>
      </c>
      <c r="DQ53" s="477">
        <v>700</v>
      </c>
      <c r="DU53" s="167"/>
      <c r="DV53" s="167"/>
      <c r="DW53" s="262">
        <v>350</v>
      </c>
      <c r="DZ53" s="242">
        <v>45</v>
      </c>
      <c r="EA53" s="242" t="s">
        <v>302</v>
      </c>
      <c r="EB53" s="242" t="s">
        <v>300</v>
      </c>
      <c r="EC53" s="246">
        <v>700</v>
      </c>
    </row>
    <row r="54" spans="3:133" ht="16.5" customHeight="1" thickBot="1">
      <c r="D54" s="534"/>
      <c r="E54" s="535"/>
      <c r="F54" s="535"/>
      <c r="G54" s="535"/>
      <c r="H54" s="535"/>
      <c r="I54" s="535"/>
      <c r="J54" s="535"/>
      <c r="K54" s="535"/>
      <c r="L54" s="535"/>
      <c r="M54" s="535"/>
      <c r="N54" s="535"/>
      <c r="O54" s="535"/>
      <c r="P54" s="535"/>
      <c r="Q54" s="535"/>
      <c r="R54" s="535"/>
      <c r="S54" s="535"/>
      <c r="T54" s="535"/>
      <c r="U54" s="535"/>
      <c r="V54" s="535"/>
      <c r="W54" s="536"/>
      <c r="Y54" s="844"/>
      <c r="Z54" s="917" t="s">
        <v>91</v>
      </c>
      <c r="AA54" s="918"/>
      <c r="AB54" s="919">
        <f>'実績　算出シート　 (6コース) '!CZ49</f>
        <v>0</v>
      </c>
      <c r="AC54" s="919"/>
      <c r="AD54" s="919"/>
      <c r="AE54" s="919">
        <f>'実績　算出シート　 (6コース) '!CR49</f>
        <v>0</v>
      </c>
      <c r="AF54" s="919"/>
      <c r="AG54" s="920"/>
      <c r="AH54" s="921">
        <f t="shared" si="6"/>
        <v>0</v>
      </c>
      <c r="AI54" s="919"/>
      <c r="AJ54" s="922"/>
      <c r="AK54" s="923">
        <f>'実績　算出シート　 (6コース) '!DD49</f>
        <v>0</v>
      </c>
      <c r="AL54" s="924"/>
      <c r="AM54" s="925"/>
      <c r="AN54" s="926">
        <f t="shared" si="7"/>
        <v>0</v>
      </c>
      <c r="AO54" s="919"/>
      <c r="AP54" s="922"/>
      <c r="AQ54" s="895">
        <f>'実績　算出シート　 (6コース) '!DE49</f>
        <v>0</v>
      </c>
      <c r="AR54" s="896"/>
      <c r="AS54" s="897"/>
      <c r="AT54" s="898"/>
      <c r="AU54" s="898"/>
      <c r="AV54" s="899"/>
      <c r="AW54" s="915"/>
      <c r="AX54" s="916"/>
      <c r="BI54" s="294"/>
      <c r="BJ54" s="294"/>
      <c r="BK54" s="294"/>
      <c r="BL54" s="294"/>
      <c r="BM54" s="294"/>
      <c r="BN54" s="294"/>
      <c r="BO54" s="294"/>
      <c r="BP54" s="294"/>
      <c r="BQ54" s="294"/>
      <c r="BR54" s="294"/>
      <c r="BS54" s="294"/>
      <c r="BT54" s="294"/>
      <c r="CB54" s="294"/>
      <c r="CC54" s="390"/>
      <c r="CD54" s="294"/>
      <c r="DH54" s="380"/>
      <c r="DI54" s="380"/>
      <c r="DL54" s="165"/>
      <c r="DM54" s="294"/>
      <c r="DN54" s="262">
        <v>46</v>
      </c>
      <c r="DO54" s="262" t="s">
        <v>304</v>
      </c>
      <c r="DP54" s="262" t="s">
        <v>290</v>
      </c>
      <c r="DQ54" s="477">
        <v>400</v>
      </c>
      <c r="DU54" s="167"/>
      <c r="DV54" s="167"/>
      <c r="DW54" s="262">
        <v>200</v>
      </c>
      <c r="DZ54" s="242">
        <v>46</v>
      </c>
      <c r="EA54" s="242" t="s">
        <v>304</v>
      </c>
      <c r="EB54" s="242" t="s">
        <v>290</v>
      </c>
      <c r="EC54" s="246">
        <v>400</v>
      </c>
    </row>
    <row r="55" spans="3:133" ht="16.5" customHeight="1" thickBot="1">
      <c r="D55" s="534"/>
      <c r="E55" s="535"/>
      <c r="F55" s="535"/>
      <c r="G55" s="535"/>
      <c r="H55" s="535"/>
      <c r="I55" s="535"/>
      <c r="J55" s="535"/>
      <c r="K55" s="535"/>
      <c r="L55" s="535"/>
      <c r="M55" s="535"/>
      <c r="N55" s="535"/>
      <c r="O55" s="535"/>
      <c r="P55" s="535"/>
      <c r="Q55" s="535"/>
      <c r="R55" s="535"/>
      <c r="S55" s="535"/>
      <c r="T55" s="535"/>
      <c r="U55" s="535"/>
      <c r="V55" s="535"/>
      <c r="W55" s="536"/>
      <c r="Y55" s="844"/>
      <c r="Z55" s="900" t="s">
        <v>92</v>
      </c>
      <c r="AA55" s="901"/>
      <c r="AB55" s="902">
        <f>SUM(AB49:AD54)</f>
        <v>0</v>
      </c>
      <c r="AC55" s="902"/>
      <c r="AD55" s="902"/>
      <c r="AE55" s="902">
        <f>SUM(AE49:AG54)</f>
        <v>0</v>
      </c>
      <c r="AF55" s="902"/>
      <c r="AG55" s="903"/>
      <c r="AH55" s="904">
        <f>SUM(AH49:AJ54)</f>
        <v>0</v>
      </c>
      <c r="AI55" s="902"/>
      <c r="AJ55" s="905"/>
      <c r="AK55" s="906">
        <f>SUM(AK49:AM54)</f>
        <v>0</v>
      </c>
      <c r="AL55" s="907"/>
      <c r="AM55" s="908"/>
      <c r="AN55" s="909">
        <f>SUM(AN49:AP54)</f>
        <v>0</v>
      </c>
      <c r="AO55" s="902"/>
      <c r="AP55" s="905"/>
      <c r="AQ55" s="910">
        <f>SUM(AQ49:AQ54)</f>
        <v>0</v>
      </c>
      <c r="AR55" s="911"/>
      <c r="AS55" s="910">
        <f>SUM(AS49:AS54)</f>
        <v>0</v>
      </c>
      <c r="AT55" s="911"/>
      <c r="AU55" s="910">
        <f>SUM(AU49:AU54)</f>
        <v>0</v>
      </c>
      <c r="AV55" s="911"/>
      <c r="BI55" s="294"/>
      <c r="BJ55" s="294"/>
      <c r="BK55" s="294"/>
      <c r="BL55" s="294"/>
      <c r="BM55" s="294"/>
      <c r="BN55" s="294"/>
      <c r="BO55" s="294"/>
      <c r="BP55" s="294"/>
      <c r="BQ55" s="294"/>
      <c r="BR55" s="294"/>
      <c r="BS55" s="294"/>
      <c r="BT55" s="294"/>
      <c r="CB55" s="294"/>
      <c r="CC55" s="390"/>
      <c r="CD55" s="294"/>
      <c r="DH55" s="380"/>
      <c r="DI55" s="380"/>
      <c r="DL55" s="165"/>
      <c r="DM55" s="294"/>
      <c r="DN55" s="262">
        <v>47</v>
      </c>
      <c r="DO55" s="262" t="s">
        <v>305</v>
      </c>
      <c r="DP55" s="262" t="s">
        <v>290</v>
      </c>
      <c r="DQ55" s="477">
        <v>700</v>
      </c>
      <c r="DU55" s="167"/>
      <c r="DV55" s="167"/>
      <c r="DW55" s="262">
        <v>350</v>
      </c>
      <c r="DZ55" s="242">
        <v>47</v>
      </c>
      <c r="EA55" s="242" t="s">
        <v>305</v>
      </c>
      <c r="EB55" s="242" t="s">
        <v>290</v>
      </c>
      <c r="EC55" s="246">
        <v>700</v>
      </c>
    </row>
    <row r="56" spans="3:133" ht="16.5" customHeight="1" thickBot="1">
      <c r="D56" s="534"/>
      <c r="E56" s="535"/>
      <c r="F56" s="535"/>
      <c r="G56" s="535"/>
      <c r="H56" s="535"/>
      <c r="I56" s="535"/>
      <c r="J56" s="535"/>
      <c r="K56" s="535"/>
      <c r="L56" s="535"/>
      <c r="M56" s="535"/>
      <c r="N56" s="535"/>
      <c r="O56" s="535"/>
      <c r="P56" s="535"/>
      <c r="Q56" s="535"/>
      <c r="R56" s="535"/>
      <c r="S56" s="535"/>
      <c r="T56" s="535"/>
      <c r="U56" s="535"/>
      <c r="V56" s="535"/>
      <c r="W56" s="536"/>
      <c r="Y56" s="941" t="s">
        <v>166</v>
      </c>
      <c r="Z56" s="942" t="s">
        <v>553</v>
      </c>
      <c r="AA56" s="943"/>
      <c r="AB56" s="944">
        <f t="shared" ref="AB56:AB61" si="8">AB49</f>
        <v>0</v>
      </c>
      <c r="AC56" s="945"/>
      <c r="AD56" s="946"/>
      <c r="AE56" s="944">
        <f t="shared" ref="AE56:AE61" si="9">AE49</f>
        <v>0</v>
      </c>
      <c r="AF56" s="945"/>
      <c r="AG56" s="947"/>
      <c r="AH56" s="948">
        <f t="shared" ref="AH56:AH61" si="10">AH49</f>
        <v>0</v>
      </c>
      <c r="AI56" s="945"/>
      <c r="AJ56" s="947"/>
      <c r="AK56" s="948">
        <f t="shared" ref="AK56:AK61" si="11">AK49</f>
        <v>0</v>
      </c>
      <c r="AL56" s="945"/>
      <c r="AM56" s="947"/>
      <c r="AN56" s="948">
        <f t="shared" ref="AN56:AN61" si="12">SUM(AH56:AM56)</f>
        <v>0</v>
      </c>
      <c r="AO56" s="945"/>
      <c r="AP56" s="947"/>
      <c r="AQ56" s="927">
        <f t="shared" ref="AQ56:AQ62" si="13">AQ49</f>
        <v>0</v>
      </c>
      <c r="AR56" s="940"/>
      <c r="AS56" s="927">
        <f>AS49</f>
        <v>0</v>
      </c>
      <c r="AT56" s="928"/>
      <c r="AU56" s="929"/>
      <c r="AV56" s="930"/>
      <c r="AW56" s="931" t="s">
        <v>589</v>
      </c>
      <c r="AX56" s="932"/>
      <c r="BA56" s="294"/>
      <c r="BB56" s="294"/>
      <c r="BC56" s="294"/>
      <c r="BD56" s="294"/>
      <c r="BE56" s="294"/>
      <c r="BF56" s="294"/>
      <c r="BG56" s="294"/>
      <c r="BH56" s="294"/>
      <c r="BI56" s="294"/>
      <c r="BJ56" s="294"/>
      <c r="BK56" s="294"/>
      <c r="BL56" s="294"/>
      <c r="BM56" s="294"/>
      <c r="BN56" s="294"/>
      <c r="BO56" s="294"/>
      <c r="BP56" s="294"/>
      <c r="BQ56" s="294"/>
      <c r="BR56" s="294"/>
      <c r="BS56" s="294"/>
      <c r="BT56" s="294"/>
      <c r="CB56" s="294"/>
      <c r="CC56" s="390"/>
      <c r="CD56" s="294"/>
      <c r="CS56" s="294"/>
      <c r="CT56" s="294"/>
      <c r="DH56" s="380"/>
      <c r="DI56" s="380"/>
      <c r="DL56" s="165"/>
      <c r="DM56" s="294"/>
      <c r="DN56" s="167">
        <v>48</v>
      </c>
      <c r="DO56" s="167" t="s">
        <v>284</v>
      </c>
      <c r="DP56" s="167" t="s">
        <v>300</v>
      </c>
      <c r="DQ56" s="477">
        <v>400</v>
      </c>
      <c r="DU56" s="167"/>
      <c r="DV56" s="167"/>
      <c r="DW56" s="262">
        <v>200</v>
      </c>
      <c r="DZ56" s="242">
        <v>48</v>
      </c>
      <c r="EA56" s="242" t="s">
        <v>284</v>
      </c>
      <c r="EB56" s="242" t="s">
        <v>300</v>
      </c>
      <c r="EC56" s="246">
        <v>400</v>
      </c>
    </row>
    <row r="57" spans="3:133" ht="16.5" customHeight="1" thickBot="1">
      <c r="D57" s="534"/>
      <c r="E57" s="535"/>
      <c r="F57" s="535"/>
      <c r="G57" s="535"/>
      <c r="H57" s="535"/>
      <c r="I57" s="535"/>
      <c r="J57" s="535"/>
      <c r="K57" s="535"/>
      <c r="L57" s="535"/>
      <c r="M57" s="535"/>
      <c r="N57" s="535"/>
      <c r="O57" s="535"/>
      <c r="P57" s="535"/>
      <c r="Q57" s="535"/>
      <c r="R57" s="535"/>
      <c r="S57" s="535"/>
      <c r="T57" s="535"/>
      <c r="U57" s="535"/>
      <c r="V57" s="535"/>
      <c r="W57" s="536"/>
      <c r="Y57" s="941"/>
      <c r="Z57" s="933" t="s">
        <v>555</v>
      </c>
      <c r="AA57" s="934"/>
      <c r="AB57" s="935">
        <f t="shared" si="8"/>
        <v>0</v>
      </c>
      <c r="AC57" s="936"/>
      <c r="AD57" s="937"/>
      <c r="AE57" s="935">
        <f t="shared" si="9"/>
        <v>0</v>
      </c>
      <c r="AF57" s="936"/>
      <c r="AG57" s="938"/>
      <c r="AH57" s="939">
        <f t="shared" si="10"/>
        <v>0</v>
      </c>
      <c r="AI57" s="936"/>
      <c r="AJ57" s="938"/>
      <c r="AK57" s="939">
        <f t="shared" si="11"/>
        <v>0</v>
      </c>
      <c r="AL57" s="936"/>
      <c r="AM57" s="938"/>
      <c r="AN57" s="939">
        <f t="shared" si="12"/>
        <v>0</v>
      </c>
      <c r="AO57" s="936"/>
      <c r="AP57" s="938"/>
      <c r="AQ57" s="927">
        <f t="shared" si="13"/>
        <v>0</v>
      </c>
      <c r="AR57" s="940"/>
      <c r="AS57" s="927">
        <f>AS50</f>
        <v>0</v>
      </c>
      <c r="AT57" s="928"/>
      <c r="AU57" s="929"/>
      <c r="AV57" s="930"/>
      <c r="AW57" s="950">
        <f>AW50</f>
        <v>0</v>
      </c>
      <c r="AX57" s="951"/>
      <c r="BA57" s="294"/>
      <c r="BB57" s="294"/>
      <c r="BC57" s="294"/>
      <c r="BD57" s="294"/>
      <c r="BE57" s="294"/>
      <c r="BF57" s="294"/>
      <c r="BG57" s="294"/>
      <c r="BH57" s="294"/>
      <c r="BI57" s="294"/>
      <c r="BJ57" s="294"/>
      <c r="BK57" s="294"/>
      <c r="BL57" s="294"/>
      <c r="BM57" s="294"/>
      <c r="BN57" s="294"/>
      <c r="BO57" s="294"/>
      <c r="BP57" s="294"/>
      <c r="BQ57" s="294"/>
      <c r="BR57" s="294"/>
      <c r="BS57" s="294"/>
      <c r="BT57" s="294"/>
      <c r="CB57" s="294"/>
      <c r="CC57" s="390"/>
      <c r="CD57" s="294"/>
      <c r="DH57" s="380"/>
      <c r="DI57" s="380"/>
      <c r="DL57" s="165"/>
      <c r="DM57" s="294"/>
      <c r="DN57" s="167">
        <v>49</v>
      </c>
      <c r="DO57" s="167" t="s">
        <v>308</v>
      </c>
      <c r="DP57" s="167" t="s">
        <v>300</v>
      </c>
      <c r="DQ57" s="477">
        <v>200</v>
      </c>
      <c r="DU57" s="167"/>
      <c r="DV57" s="167"/>
      <c r="DW57" s="262">
        <v>100</v>
      </c>
      <c r="DZ57" s="242">
        <v>49</v>
      </c>
      <c r="EA57" s="242" t="s">
        <v>308</v>
      </c>
      <c r="EB57" s="242" t="s">
        <v>300</v>
      </c>
      <c r="EC57" s="246">
        <v>200</v>
      </c>
    </row>
    <row r="58" spans="3:133" ht="16.5" customHeight="1" thickBot="1">
      <c r="D58" s="534"/>
      <c r="E58" s="535"/>
      <c r="F58" s="535"/>
      <c r="G58" s="535"/>
      <c r="H58" s="535"/>
      <c r="I58" s="535"/>
      <c r="J58" s="535"/>
      <c r="K58" s="535"/>
      <c r="L58" s="535"/>
      <c r="M58" s="535"/>
      <c r="N58" s="535"/>
      <c r="O58" s="535"/>
      <c r="P58" s="535"/>
      <c r="Q58" s="535"/>
      <c r="R58" s="535"/>
      <c r="S58" s="535"/>
      <c r="T58" s="535"/>
      <c r="U58" s="535"/>
      <c r="V58" s="535"/>
      <c r="W58" s="536"/>
      <c r="Y58" s="941"/>
      <c r="Z58" s="933" t="s">
        <v>88</v>
      </c>
      <c r="AA58" s="934"/>
      <c r="AB58" s="935">
        <f t="shared" si="8"/>
        <v>0</v>
      </c>
      <c r="AC58" s="936"/>
      <c r="AD58" s="937"/>
      <c r="AE58" s="935">
        <f t="shared" si="9"/>
        <v>0</v>
      </c>
      <c r="AF58" s="936"/>
      <c r="AG58" s="938"/>
      <c r="AH58" s="939">
        <f t="shared" si="10"/>
        <v>0</v>
      </c>
      <c r="AI58" s="936"/>
      <c r="AJ58" s="938"/>
      <c r="AK58" s="939">
        <f t="shared" si="11"/>
        <v>0</v>
      </c>
      <c r="AL58" s="936"/>
      <c r="AM58" s="938"/>
      <c r="AN58" s="939">
        <f t="shared" si="12"/>
        <v>0</v>
      </c>
      <c r="AO58" s="936"/>
      <c r="AP58" s="938"/>
      <c r="AQ58" s="927">
        <f t="shared" si="13"/>
        <v>0</v>
      </c>
      <c r="AR58" s="940"/>
      <c r="AS58" s="927">
        <f>AS51</f>
        <v>0</v>
      </c>
      <c r="AT58" s="928"/>
      <c r="AU58" s="949">
        <f>AU51</f>
        <v>0</v>
      </c>
      <c r="AV58" s="940"/>
      <c r="AW58" s="950"/>
      <c r="AX58" s="951"/>
      <c r="BA58" s="294"/>
      <c r="BB58" s="294"/>
      <c r="BC58" s="294"/>
      <c r="BD58" s="294"/>
      <c r="BE58" s="294"/>
      <c r="BF58" s="294"/>
      <c r="BG58" s="294"/>
      <c r="BH58" s="294"/>
      <c r="BI58" s="294"/>
      <c r="BJ58" s="294"/>
      <c r="BK58" s="294"/>
      <c r="BL58" s="294"/>
      <c r="BM58" s="294"/>
      <c r="BN58" s="294"/>
      <c r="BO58" s="294"/>
      <c r="BP58" s="294"/>
      <c r="BQ58" s="294"/>
      <c r="BR58" s="294"/>
      <c r="BS58" s="294"/>
      <c r="BT58" s="294"/>
      <c r="CB58" s="294"/>
      <c r="CC58" s="390"/>
      <c r="CD58" s="294"/>
      <c r="CE58" s="294"/>
      <c r="CF58" s="294"/>
      <c r="CG58" s="510"/>
      <c r="CH58" s="511"/>
      <c r="CI58" s="511"/>
      <c r="CJ58" s="511"/>
      <c r="CK58" s="511"/>
      <c r="CL58" s="511"/>
      <c r="CT58" s="294"/>
      <c r="CU58" s="294"/>
      <c r="CV58" s="294"/>
      <c r="CW58" s="294"/>
      <c r="CX58" s="294"/>
      <c r="CY58" s="294"/>
      <c r="CZ58" s="294"/>
      <c r="DA58" s="294"/>
      <c r="DH58" s="380"/>
      <c r="DI58" s="380"/>
      <c r="DL58" s="165"/>
      <c r="DM58" s="294"/>
      <c r="DN58" s="167">
        <v>50</v>
      </c>
      <c r="DO58" s="167" t="s">
        <v>309</v>
      </c>
      <c r="DP58" s="167" t="s">
        <v>300</v>
      </c>
      <c r="DQ58" s="477">
        <v>500</v>
      </c>
      <c r="DU58" s="167"/>
      <c r="DV58" s="167"/>
      <c r="DW58" s="262">
        <v>250</v>
      </c>
      <c r="DZ58" s="242">
        <v>50</v>
      </c>
      <c r="EA58" s="242" t="s">
        <v>309</v>
      </c>
      <c r="EB58" s="242" t="s">
        <v>300</v>
      </c>
      <c r="EC58" s="243">
        <v>500</v>
      </c>
    </row>
    <row r="59" spans="3:133" ht="16.5" customHeight="1" thickBot="1">
      <c r="D59" s="534"/>
      <c r="E59" s="535"/>
      <c r="F59" s="535"/>
      <c r="G59" s="535"/>
      <c r="H59" s="535"/>
      <c r="I59" s="535"/>
      <c r="J59" s="535"/>
      <c r="K59" s="535"/>
      <c r="L59" s="535"/>
      <c r="M59" s="535"/>
      <c r="N59" s="535"/>
      <c r="O59" s="535"/>
      <c r="P59" s="535"/>
      <c r="Q59" s="535"/>
      <c r="R59" s="535"/>
      <c r="S59" s="535"/>
      <c r="T59" s="535"/>
      <c r="U59" s="535"/>
      <c r="V59" s="535"/>
      <c r="W59" s="536"/>
      <c r="Y59" s="941"/>
      <c r="Z59" s="933" t="s">
        <v>568</v>
      </c>
      <c r="AA59" s="934"/>
      <c r="AB59" s="935">
        <f t="shared" si="8"/>
        <v>0</v>
      </c>
      <c r="AC59" s="936"/>
      <c r="AD59" s="937"/>
      <c r="AE59" s="935">
        <f t="shared" si="9"/>
        <v>0</v>
      </c>
      <c r="AF59" s="936"/>
      <c r="AG59" s="938"/>
      <c r="AH59" s="939">
        <f t="shared" si="10"/>
        <v>0</v>
      </c>
      <c r="AI59" s="936"/>
      <c r="AJ59" s="938"/>
      <c r="AK59" s="939">
        <f t="shared" si="11"/>
        <v>0</v>
      </c>
      <c r="AL59" s="936"/>
      <c r="AM59" s="938"/>
      <c r="AN59" s="939">
        <f t="shared" si="12"/>
        <v>0</v>
      </c>
      <c r="AO59" s="936"/>
      <c r="AP59" s="938"/>
      <c r="AQ59" s="927">
        <f t="shared" si="13"/>
        <v>0</v>
      </c>
      <c r="AR59" s="940"/>
      <c r="AS59" s="927">
        <f>AS52</f>
        <v>0</v>
      </c>
      <c r="AT59" s="928"/>
      <c r="AU59" s="949">
        <f>AU52</f>
        <v>0</v>
      </c>
      <c r="AV59" s="940"/>
      <c r="AW59" s="967" t="s">
        <v>590</v>
      </c>
      <c r="AX59" s="968"/>
      <c r="BA59" s="294"/>
      <c r="BB59" s="294"/>
      <c r="BC59" s="294"/>
      <c r="BD59" s="294"/>
      <c r="BE59" s="294"/>
      <c r="BF59" s="294"/>
      <c r="BG59" s="294"/>
      <c r="BH59" s="294"/>
      <c r="BI59" s="294"/>
      <c r="BJ59" s="294"/>
      <c r="BK59" s="294"/>
      <c r="BL59" s="294"/>
      <c r="BM59" s="294"/>
      <c r="BN59" s="294"/>
      <c r="BO59" s="294"/>
      <c r="BP59" s="294"/>
      <c r="BQ59" s="294"/>
      <c r="BR59" s="294"/>
      <c r="BS59" s="294"/>
      <c r="BT59" s="294"/>
      <c r="CB59" s="294"/>
      <c r="CC59" s="390"/>
      <c r="CD59" s="294"/>
      <c r="CE59" s="294"/>
      <c r="CF59" s="294"/>
      <c r="CG59" s="510"/>
      <c r="CH59" s="512"/>
      <c r="CI59" s="512"/>
      <c r="CJ59" s="512"/>
      <c r="CK59" s="512"/>
      <c r="CL59" s="512"/>
      <c r="CT59" s="381"/>
      <c r="CU59" s="294"/>
      <c r="CV59" s="294"/>
      <c r="CW59" s="294"/>
      <c r="CX59" s="294"/>
      <c r="CY59" s="294"/>
      <c r="CZ59" s="294"/>
      <c r="DA59" s="294"/>
      <c r="DH59" s="380"/>
      <c r="DI59" s="380"/>
      <c r="DL59" s="165"/>
      <c r="DM59" s="294"/>
      <c r="DN59" s="167">
        <v>51</v>
      </c>
      <c r="DO59" s="167" t="s">
        <v>310</v>
      </c>
      <c r="DP59" s="167" t="s">
        <v>300</v>
      </c>
      <c r="DQ59" s="477">
        <v>400</v>
      </c>
      <c r="DU59" s="167"/>
      <c r="DV59" s="167"/>
      <c r="DW59" s="262">
        <v>200</v>
      </c>
      <c r="DZ59" s="242">
        <v>51</v>
      </c>
      <c r="EA59" s="242" t="s">
        <v>310</v>
      </c>
      <c r="EB59" s="242" t="s">
        <v>300</v>
      </c>
      <c r="EC59" s="243">
        <v>400</v>
      </c>
    </row>
    <row r="60" spans="3:133" ht="16.5" customHeight="1" thickBot="1">
      <c r="D60" s="534"/>
      <c r="E60" s="535"/>
      <c r="F60" s="535"/>
      <c r="G60" s="535"/>
      <c r="H60" s="535"/>
      <c r="I60" s="535"/>
      <c r="J60" s="535"/>
      <c r="K60" s="535"/>
      <c r="L60" s="535"/>
      <c r="M60" s="535"/>
      <c r="N60" s="535"/>
      <c r="O60" s="535"/>
      <c r="P60" s="535"/>
      <c r="Q60" s="535"/>
      <c r="R60" s="535"/>
      <c r="S60" s="535"/>
      <c r="T60" s="535"/>
      <c r="U60" s="535"/>
      <c r="V60" s="535"/>
      <c r="W60" s="536"/>
      <c r="Y60" s="941"/>
      <c r="Z60" s="933" t="s">
        <v>90</v>
      </c>
      <c r="AA60" s="934"/>
      <c r="AB60" s="935">
        <f t="shared" si="8"/>
        <v>0</v>
      </c>
      <c r="AC60" s="936"/>
      <c r="AD60" s="937"/>
      <c r="AE60" s="935">
        <f t="shared" si="9"/>
        <v>0</v>
      </c>
      <c r="AF60" s="936"/>
      <c r="AG60" s="938"/>
      <c r="AH60" s="939">
        <f t="shared" si="10"/>
        <v>0</v>
      </c>
      <c r="AI60" s="936"/>
      <c r="AJ60" s="938"/>
      <c r="AK60" s="939">
        <f t="shared" si="11"/>
        <v>0</v>
      </c>
      <c r="AL60" s="936"/>
      <c r="AM60" s="938"/>
      <c r="AN60" s="939">
        <f t="shared" si="12"/>
        <v>0</v>
      </c>
      <c r="AO60" s="936"/>
      <c r="AP60" s="938"/>
      <c r="AQ60" s="927">
        <f t="shared" si="13"/>
        <v>0</v>
      </c>
      <c r="AR60" s="940"/>
      <c r="AS60" s="969"/>
      <c r="AT60" s="970"/>
      <c r="AU60" s="949">
        <f>AU53</f>
        <v>0</v>
      </c>
      <c r="AV60" s="940"/>
      <c r="AW60" s="952">
        <f>AW53</f>
        <v>0</v>
      </c>
      <c r="AX60" s="953"/>
      <c r="BA60" s="294"/>
      <c r="BB60" s="294"/>
      <c r="BC60" s="294"/>
      <c r="BD60" s="294"/>
      <c r="BE60" s="294"/>
      <c r="BF60" s="294"/>
      <c r="BG60" s="294"/>
      <c r="BH60" s="294"/>
      <c r="BI60" s="294"/>
      <c r="BJ60" s="294"/>
      <c r="BK60" s="294"/>
      <c r="BL60" s="294"/>
      <c r="BM60" s="294"/>
      <c r="BN60" s="294"/>
      <c r="BO60" s="294"/>
      <c r="BP60" s="294"/>
      <c r="BQ60" s="294"/>
      <c r="BR60" s="294"/>
      <c r="BS60" s="294"/>
      <c r="BT60" s="294"/>
      <c r="CB60" s="294"/>
      <c r="CC60" s="390"/>
      <c r="CD60" s="294"/>
      <c r="CE60" s="294"/>
      <c r="CF60" s="294"/>
      <c r="CG60" s="510"/>
      <c r="CH60" s="512"/>
      <c r="CI60" s="512"/>
      <c r="CJ60" s="512"/>
      <c r="CK60" s="512"/>
      <c r="CL60" s="512"/>
      <c r="CT60" s="381"/>
      <c r="CU60" s="294"/>
      <c r="CV60" s="294"/>
      <c r="CW60" s="294"/>
      <c r="CX60" s="294"/>
      <c r="CY60" s="294"/>
      <c r="CZ60" s="294"/>
      <c r="DA60" s="294"/>
      <c r="DH60" s="380"/>
      <c r="DI60" s="380"/>
      <c r="DL60" s="165"/>
      <c r="DN60" s="167">
        <v>52</v>
      </c>
      <c r="DO60" s="167" t="s">
        <v>311</v>
      </c>
      <c r="DP60" s="167" t="s">
        <v>290</v>
      </c>
      <c r="DQ60" s="477">
        <v>400</v>
      </c>
      <c r="DU60" s="482"/>
      <c r="DV60" s="482"/>
      <c r="DW60" s="370">
        <v>200</v>
      </c>
      <c r="DZ60" s="242">
        <v>52</v>
      </c>
      <c r="EA60" s="242" t="s">
        <v>311</v>
      </c>
      <c r="EB60" s="242" t="s">
        <v>290</v>
      </c>
      <c r="EC60" s="243">
        <v>400</v>
      </c>
    </row>
    <row r="61" spans="3:133" ht="16.5" customHeight="1" thickBot="1">
      <c r="D61" s="537"/>
      <c r="E61" s="538"/>
      <c r="F61" s="538"/>
      <c r="G61" s="538"/>
      <c r="H61" s="538"/>
      <c r="I61" s="538"/>
      <c r="J61" s="538"/>
      <c r="K61" s="538"/>
      <c r="L61" s="538"/>
      <c r="M61" s="538"/>
      <c r="N61" s="538"/>
      <c r="O61" s="538"/>
      <c r="P61" s="538"/>
      <c r="Q61" s="538"/>
      <c r="R61" s="538"/>
      <c r="S61" s="538"/>
      <c r="T61" s="538"/>
      <c r="U61" s="538"/>
      <c r="V61" s="538"/>
      <c r="W61" s="539"/>
      <c r="Y61" s="941"/>
      <c r="Z61" s="956" t="s">
        <v>91</v>
      </c>
      <c r="AA61" s="957"/>
      <c r="AB61" s="958">
        <f t="shared" si="8"/>
        <v>0</v>
      </c>
      <c r="AC61" s="959"/>
      <c r="AD61" s="960"/>
      <c r="AE61" s="958">
        <f t="shared" si="9"/>
        <v>0</v>
      </c>
      <c r="AF61" s="959"/>
      <c r="AG61" s="961"/>
      <c r="AH61" s="962">
        <f t="shared" si="10"/>
        <v>0</v>
      </c>
      <c r="AI61" s="959"/>
      <c r="AJ61" s="961"/>
      <c r="AK61" s="962">
        <f t="shared" si="11"/>
        <v>0</v>
      </c>
      <c r="AL61" s="959"/>
      <c r="AM61" s="961"/>
      <c r="AN61" s="962">
        <f t="shared" si="12"/>
        <v>0</v>
      </c>
      <c r="AO61" s="959"/>
      <c r="AP61" s="961"/>
      <c r="AQ61" s="963">
        <f t="shared" si="13"/>
        <v>0</v>
      </c>
      <c r="AR61" s="964"/>
      <c r="AS61" s="965"/>
      <c r="AT61" s="966"/>
      <c r="AU61" s="971"/>
      <c r="AV61" s="972"/>
      <c r="AW61" s="954"/>
      <c r="AX61" s="955"/>
      <c r="AZ61" s="295"/>
      <c r="BA61" s="167"/>
      <c r="BC61" s="167"/>
      <c r="BD61" s="167"/>
      <c r="BO61" s="262"/>
      <c r="BP61" s="262"/>
      <c r="BQ61" s="262"/>
      <c r="BR61" s="262"/>
      <c r="BS61" s="262"/>
      <c r="BT61" s="262"/>
      <c r="BU61" s="262"/>
      <c r="BV61" s="262"/>
      <c r="BW61" s="262"/>
      <c r="BX61" s="262"/>
      <c r="BY61" s="262"/>
      <c r="BZ61" s="262"/>
      <c r="CA61" s="262"/>
      <c r="CB61" s="294"/>
      <c r="CC61" s="294"/>
      <c r="CD61" s="294"/>
      <c r="CE61" s="371"/>
      <c r="CF61" s="371"/>
      <c r="CG61" s="371"/>
      <c r="CH61" s="372"/>
      <c r="CI61" s="372"/>
      <c r="CJ61" s="372"/>
      <c r="CK61" s="372"/>
      <c r="CL61" s="372"/>
      <c r="CM61" s="372"/>
      <c r="CN61" s="372"/>
      <c r="CO61" s="372"/>
      <c r="CP61" s="372"/>
      <c r="CQ61" s="372"/>
      <c r="CR61" s="372"/>
      <c r="CS61" s="372"/>
      <c r="DA61" s="372"/>
      <c r="DC61" s="372"/>
      <c r="DD61" s="372"/>
      <c r="DH61" s="380"/>
      <c r="DI61" s="380"/>
      <c r="DL61" s="165"/>
      <c r="DN61" s="167">
        <v>53</v>
      </c>
      <c r="DO61" s="167" t="s">
        <v>312</v>
      </c>
      <c r="DP61" s="167" t="s">
        <v>290</v>
      </c>
      <c r="DQ61" s="477">
        <v>0</v>
      </c>
      <c r="DW61" s="262">
        <v>0</v>
      </c>
      <c r="DZ61" s="242">
        <v>53</v>
      </c>
      <c r="EA61" s="242" t="s">
        <v>312</v>
      </c>
      <c r="EB61" s="242" t="s">
        <v>290</v>
      </c>
      <c r="EC61" s="243">
        <v>0</v>
      </c>
    </row>
    <row r="62" spans="3:133" ht="16.5" customHeight="1" thickBot="1">
      <c r="Y62" s="941"/>
      <c r="Z62" s="973" t="s">
        <v>92</v>
      </c>
      <c r="AA62" s="974"/>
      <c r="AB62" s="975">
        <f>SUM(AB56:AD61)</f>
        <v>0</v>
      </c>
      <c r="AC62" s="976"/>
      <c r="AD62" s="977"/>
      <c r="AE62" s="975">
        <f>SUM(AE56:AG61)</f>
        <v>0</v>
      </c>
      <c r="AF62" s="976"/>
      <c r="AG62" s="978"/>
      <c r="AH62" s="979">
        <f>SUM(AH56:AJ61)</f>
        <v>0</v>
      </c>
      <c r="AI62" s="976"/>
      <c r="AJ62" s="978"/>
      <c r="AK62" s="979">
        <f>SUM(AK56:AM61)</f>
        <v>0</v>
      </c>
      <c r="AL62" s="976"/>
      <c r="AM62" s="978"/>
      <c r="AN62" s="979">
        <f>SUM(AN56:AP61)</f>
        <v>0</v>
      </c>
      <c r="AO62" s="976"/>
      <c r="AP62" s="978"/>
      <c r="AQ62" s="980">
        <f t="shared" si="13"/>
        <v>0</v>
      </c>
      <c r="AR62" s="981"/>
      <c r="AS62" s="980">
        <f>AS55</f>
        <v>0</v>
      </c>
      <c r="AT62" s="982"/>
      <c r="AU62" s="983">
        <f>AU55</f>
        <v>0</v>
      </c>
      <c r="AV62" s="981"/>
      <c r="AZ62" s="295"/>
      <c r="BA62" s="262"/>
      <c r="BB62" s="262"/>
      <c r="BC62" s="262"/>
      <c r="BD62" s="262"/>
      <c r="BE62" s="262"/>
      <c r="BF62" s="262"/>
      <c r="BG62" s="262"/>
      <c r="BH62" s="262"/>
      <c r="BI62" s="262"/>
      <c r="BJ62" s="262"/>
      <c r="BK62" s="262"/>
      <c r="BL62" s="262"/>
      <c r="BM62" s="262"/>
      <c r="BN62" s="262"/>
      <c r="BO62" s="262"/>
      <c r="BP62" s="262"/>
      <c r="BQ62" s="262"/>
      <c r="BR62" s="262"/>
      <c r="BS62" s="262"/>
      <c r="BT62" s="262"/>
      <c r="BU62" s="262"/>
      <c r="BV62" s="262"/>
      <c r="BW62" s="262"/>
      <c r="BX62" s="262"/>
      <c r="BY62" s="262"/>
      <c r="BZ62" s="262"/>
      <c r="CA62" s="262"/>
      <c r="CB62" s="294"/>
      <c r="CC62" s="294"/>
      <c r="CD62" s="294"/>
      <c r="CE62" s="371"/>
      <c r="CF62" s="371"/>
      <c r="CG62" s="371"/>
      <c r="CH62" s="372"/>
      <c r="CI62" s="372"/>
      <c r="CJ62" s="372"/>
      <c r="CK62" s="372"/>
      <c r="CL62" s="372"/>
      <c r="CM62" s="372"/>
      <c r="CN62" s="372"/>
      <c r="CO62" s="372"/>
      <c r="CP62" s="372"/>
      <c r="CQ62" s="372"/>
      <c r="CR62" s="372"/>
      <c r="CS62" s="372"/>
      <c r="DA62" s="372"/>
      <c r="DC62" s="372"/>
      <c r="DD62" s="372"/>
      <c r="DH62" s="380"/>
      <c r="DI62" s="380"/>
      <c r="DL62" s="165"/>
      <c r="DN62" s="167">
        <v>54</v>
      </c>
      <c r="DO62" s="167" t="s">
        <v>315</v>
      </c>
      <c r="DP62" s="167" t="s">
        <v>290</v>
      </c>
      <c r="DQ62" s="477">
        <v>400</v>
      </c>
      <c r="DW62" s="262">
        <v>200</v>
      </c>
      <c r="DZ62" s="242">
        <v>54</v>
      </c>
      <c r="EA62" s="242" t="s">
        <v>315</v>
      </c>
      <c r="EB62" s="242" t="s">
        <v>290</v>
      </c>
      <c r="EC62" s="243">
        <v>400</v>
      </c>
    </row>
    <row r="63" spans="3:133" ht="16.5" customHeight="1">
      <c r="C63" s="262"/>
      <c r="D63" s="262"/>
      <c r="E63" s="262"/>
      <c r="F63" s="262"/>
      <c r="G63" s="262"/>
      <c r="H63" s="262"/>
      <c r="I63" s="262"/>
      <c r="J63" s="262"/>
      <c r="K63" s="262"/>
      <c r="L63" s="262"/>
      <c r="M63" s="262"/>
      <c r="N63" s="515"/>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c r="AQ63" s="262"/>
      <c r="AR63" s="262"/>
      <c r="AS63" s="262"/>
      <c r="AT63" s="262"/>
      <c r="AU63" s="262"/>
      <c r="AV63" s="262"/>
      <c r="AW63" s="262"/>
      <c r="AX63" s="262"/>
      <c r="AY63" s="371"/>
      <c r="AZ63" s="295"/>
      <c r="CB63" s="294"/>
      <c r="CC63" s="294"/>
      <c r="CD63" s="294"/>
      <c r="CE63" s="371"/>
      <c r="CF63" s="371"/>
      <c r="CG63" s="371"/>
      <c r="CH63" s="372"/>
      <c r="CI63" s="372"/>
      <c r="CJ63" s="372"/>
      <c r="CK63" s="372"/>
      <c r="CL63" s="372"/>
      <c r="CM63" s="372"/>
      <c r="CN63" s="372"/>
      <c r="CO63" s="372"/>
      <c r="CP63" s="372"/>
      <c r="CQ63" s="372"/>
      <c r="CR63" s="372"/>
      <c r="CS63" s="372"/>
      <c r="DA63" s="372"/>
      <c r="DC63" s="372"/>
      <c r="DD63" s="372"/>
      <c r="DH63" s="380"/>
      <c r="DI63" s="380"/>
      <c r="DL63" s="165"/>
      <c r="DN63" s="167">
        <v>55</v>
      </c>
      <c r="DO63" s="167" t="s">
        <v>316</v>
      </c>
      <c r="DP63" s="167" t="s">
        <v>290</v>
      </c>
      <c r="DQ63" s="477">
        <v>400</v>
      </c>
      <c r="DW63" s="370">
        <v>200</v>
      </c>
      <c r="DZ63" s="242">
        <v>55</v>
      </c>
      <c r="EA63" s="242" t="s">
        <v>316</v>
      </c>
      <c r="EB63" s="242" t="s">
        <v>290</v>
      </c>
      <c r="EC63" s="243">
        <v>400</v>
      </c>
    </row>
    <row r="64" spans="3:133" ht="16.5" customHeight="1" thickBot="1">
      <c r="C64" s="596" t="s">
        <v>595</v>
      </c>
      <c r="D64" s="596"/>
      <c r="E64" s="596"/>
      <c r="F64" s="596"/>
      <c r="G64" s="596"/>
      <c r="H64" s="596"/>
      <c r="I64" s="596"/>
      <c r="J64" s="596"/>
      <c r="K64" s="596" t="s">
        <v>596</v>
      </c>
      <c r="L64" s="596"/>
      <c r="M64" s="596"/>
      <c r="N64" s="596"/>
      <c r="CB64" s="294"/>
      <c r="CC64" s="294"/>
      <c r="CD64" s="294"/>
      <c r="CE64" s="371"/>
      <c r="CF64" s="371"/>
      <c r="CG64" s="371"/>
      <c r="CH64" s="372"/>
      <c r="CI64" s="372"/>
      <c r="CJ64" s="372"/>
      <c r="CK64" s="372"/>
      <c r="CL64" s="372"/>
      <c r="CM64" s="372"/>
      <c r="CN64" s="372"/>
      <c r="CO64" s="372"/>
      <c r="CP64" s="372"/>
      <c r="CQ64" s="372"/>
      <c r="CR64" s="372"/>
      <c r="CS64" s="372"/>
      <c r="DA64" s="372"/>
      <c r="DC64" s="372"/>
      <c r="DD64" s="372"/>
      <c r="DH64" s="380"/>
      <c r="DL64" s="165"/>
      <c r="DN64" s="167">
        <v>56</v>
      </c>
      <c r="DO64" s="167" t="s">
        <v>317</v>
      </c>
      <c r="DP64" s="167" t="s">
        <v>290</v>
      </c>
      <c r="DQ64" s="477">
        <v>100</v>
      </c>
      <c r="DW64" s="370">
        <v>50</v>
      </c>
      <c r="DZ64" s="242">
        <v>56</v>
      </c>
      <c r="EA64" s="242" t="s">
        <v>317</v>
      </c>
      <c r="EB64" s="242" t="s">
        <v>290</v>
      </c>
      <c r="EC64" s="243">
        <v>100</v>
      </c>
    </row>
    <row r="65" spans="1:156" ht="16.5" customHeight="1" thickBot="1">
      <c r="C65" s="597"/>
      <c r="D65" s="597"/>
      <c r="E65" s="597"/>
      <c r="F65" s="597"/>
      <c r="G65" s="597"/>
      <c r="H65" s="597"/>
      <c r="I65" s="597"/>
      <c r="J65" s="597"/>
      <c r="K65" s="596"/>
      <c r="L65" s="596"/>
      <c r="M65" s="596"/>
      <c r="N65" s="596"/>
      <c r="U65" s="294"/>
      <c r="AR65" s="377" t="s">
        <v>497</v>
      </c>
      <c r="AS65" s="598">
        <v>2</v>
      </c>
      <c r="AT65" s="599"/>
      <c r="AU65" s="378"/>
      <c r="AV65" s="377" t="s">
        <v>498</v>
      </c>
      <c r="AW65" s="598"/>
      <c r="AX65" s="599"/>
      <c r="CB65" s="294"/>
      <c r="CC65" s="390"/>
      <c r="CD65" s="294"/>
      <c r="CE65" s="371"/>
      <c r="CF65" s="371"/>
      <c r="CG65" s="371"/>
      <c r="CH65" s="372"/>
      <c r="CI65" s="372"/>
      <c r="CJ65" s="372"/>
      <c r="CK65" s="372"/>
      <c r="CL65" s="372"/>
      <c r="CM65" s="372"/>
      <c r="CN65" s="372"/>
      <c r="CO65" s="372"/>
      <c r="CP65" s="372"/>
      <c r="CQ65" s="372"/>
      <c r="CR65" s="372"/>
      <c r="CS65" s="372"/>
      <c r="DA65" s="372"/>
      <c r="DC65" s="372"/>
      <c r="DD65" s="372"/>
      <c r="DH65" s="380"/>
      <c r="DL65" s="165"/>
      <c r="DN65" s="167">
        <v>57</v>
      </c>
      <c r="DO65" s="167" t="s">
        <v>319</v>
      </c>
      <c r="DP65" s="167" t="s">
        <v>290</v>
      </c>
      <c r="DQ65" s="477">
        <v>200</v>
      </c>
      <c r="DW65" s="370">
        <v>100</v>
      </c>
      <c r="DZ65" s="242">
        <v>57</v>
      </c>
      <c r="EA65" s="242" t="s">
        <v>319</v>
      </c>
      <c r="EB65" s="242" t="s">
        <v>290</v>
      </c>
      <c r="EC65" s="243">
        <v>200</v>
      </c>
    </row>
    <row r="66" spans="1:156" ht="16.5" customHeight="1" thickBot="1">
      <c r="C66" s="602" t="s">
        <v>499</v>
      </c>
      <c r="D66" s="603"/>
      <c r="E66" s="606"/>
      <c r="F66" s="607"/>
      <c r="G66" s="607"/>
      <c r="H66" s="607"/>
      <c r="I66" s="607"/>
      <c r="J66" s="607"/>
      <c r="K66" s="607"/>
      <c r="L66" s="608"/>
      <c r="M66" s="516"/>
      <c r="N66" s="602" t="s">
        <v>500</v>
      </c>
      <c r="O66" s="612"/>
      <c r="P66" s="614" t="s">
        <v>571</v>
      </c>
      <c r="Q66" s="615"/>
      <c r="R66" s="618"/>
      <c r="S66" s="619"/>
      <c r="T66" s="379"/>
      <c r="V66" s="622" t="s">
        <v>502</v>
      </c>
      <c r="W66" s="623"/>
      <c r="X66" s="653"/>
      <c r="Y66" s="654"/>
      <c r="Z66" s="654"/>
      <c r="AA66" s="654"/>
      <c r="AB66" s="654"/>
      <c r="AC66" s="654"/>
      <c r="AD66" s="654"/>
      <c r="AE66" s="655"/>
      <c r="AF66" s="659" t="s">
        <v>503</v>
      </c>
      <c r="AG66" s="660"/>
      <c r="AH66" s="653"/>
      <c r="AI66" s="654"/>
      <c r="AJ66" s="654"/>
      <c r="AK66" s="654"/>
      <c r="AL66" s="654"/>
      <c r="AM66" s="654"/>
      <c r="AN66" s="654"/>
      <c r="AO66" s="655"/>
      <c r="AS66" s="600"/>
      <c r="AT66" s="601"/>
      <c r="AU66" s="378"/>
      <c r="AV66" s="377"/>
      <c r="AW66" s="600"/>
      <c r="AX66" s="601"/>
      <c r="CB66" s="294"/>
      <c r="CC66" s="390"/>
      <c r="CD66" s="294"/>
      <c r="CN66" s="663" t="s">
        <v>504</v>
      </c>
      <c r="CO66" s="664"/>
      <c r="CP66" s="669" t="s">
        <v>505</v>
      </c>
      <c r="CQ66" s="670"/>
      <c r="CR66" s="673" t="s">
        <v>506</v>
      </c>
      <c r="CT66" s="382"/>
      <c r="CU66" s="383"/>
      <c r="CV66" s="384" t="s">
        <v>235</v>
      </c>
      <c r="CW66" s="385"/>
      <c r="CX66" s="386"/>
      <c r="CY66" s="387"/>
      <c r="CZ66" s="388"/>
      <c r="DA66" s="388" t="s">
        <v>234</v>
      </c>
      <c r="DC66" s="626" t="s">
        <v>507</v>
      </c>
      <c r="DD66" s="627"/>
      <c r="DE66" s="630" t="s">
        <v>508</v>
      </c>
      <c r="DF66" s="633" t="s">
        <v>509</v>
      </c>
      <c r="DG66" s="633" t="s">
        <v>509</v>
      </c>
      <c r="DN66" s="167">
        <v>58</v>
      </c>
      <c r="DO66" s="167" t="s">
        <v>322</v>
      </c>
      <c r="DP66" s="167" t="s">
        <v>251</v>
      </c>
      <c r="DQ66" s="477">
        <v>0</v>
      </c>
      <c r="DW66" s="370">
        <v>0</v>
      </c>
      <c r="DZ66" s="242">
        <v>58</v>
      </c>
      <c r="EA66" s="242" t="s">
        <v>322</v>
      </c>
      <c r="EB66" s="242" t="s">
        <v>251</v>
      </c>
      <c r="EC66" s="243">
        <v>0</v>
      </c>
    </row>
    <row r="67" spans="1:156" ht="16.5" customHeight="1" thickBot="1">
      <c r="A67" s="262"/>
      <c r="B67" s="262"/>
      <c r="C67" s="604"/>
      <c r="D67" s="605"/>
      <c r="E67" s="609"/>
      <c r="F67" s="610"/>
      <c r="G67" s="610"/>
      <c r="H67" s="610"/>
      <c r="I67" s="610"/>
      <c r="J67" s="610"/>
      <c r="K67" s="610"/>
      <c r="L67" s="611"/>
      <c r="M67" s="517"/>
      <c r="N67" s="604"/>
      <c r="O67" s="613"/>
      <c r="P67" s="616"/>
      <c r="Q67" s="617"/>
      <c r="R67" s="620"/>
      <c r="S67" s="621"/>
      <c r="T67" s="389" t="s">
        <v>510</v>
      </c>
      <c r="V67" s="624"/>
      <c r="W67" s="625"/>
      <c r="X67" s="656"/>
      <c r="Y67" s="657"/>
      <c r="Z67" s="657"/>
      <c r="AA67" s="657"/>
      <c r="AB67" s="657"/>
      <c r="AC67" s="657"/>
      <c r="AD67" s="657"/>
      <c r="AE67" s="658"/>
      <c r="AF67" s="661"/>
      <c r="AG67" s="662"/>
      <c r="AH67" s="656"/>
      <c r="AI67" s="657"/>
      <c r="AJ67" s="657"/>
      <c r="AK67" s="657"/>
      <c r="AL67" s="657"/>
      <c r="AM67" s="657"/>
      <c r="AN67" s="657"/>
      <c r="AO67" s="658"/>
      <c r="CB67" s="294"/>
      <c r="CC67" s="390"/>
      <c r="CD67" s="294"/>
      <c r="CN67" s="665"/>
      <c r="CO67" s="666"/>
      <c r="CP67" s="671"/>
      <c r="CQ67" s="672"/>
      <c r="CR67" s="674"/>
      <c r="CT67" s="392" t="s">
        <v>234</v>
      </c>
      <c r="CU67" s="393"/>
      <c r="CV67" s="394"/>
      <c r="CW67" s="395"/>
      <c r="CX67" s="396" t="s">
        <v>511</v>
      </c>
      <c r="CY67" s="397" t="s">
        <v>512</v>
      </c>
      <c r="CZ67" s="398"/>
      <c r="DA67" s="398"/>
      <c r="DC67" s="628"/>
      <c r="DD67" s="629"/>
      <c r="DE67" s="631"/>
      <c r="DF67" s="631"/>
      <c r="DG67" s="631"/>
      <c r="DN67" s="167">
        <v>59</v>
      </c>
      <c r="DO67" s="167" t="s">
        <v>323</v>
      </c>
      <c r="DP67" s="167" t="s">
        <v>251</v>
      </c>
      <c r="DQ67" s="477">
        <v>300</v>
      </c>
      <c r="DW67" s="370">
        <v>200</v>
      </c>
      <c r="DZ67" s="242">
        <v>59</v>
      </c>
      <c r="EA67" s="242" t="s">
        <v>323</v>
      </c>
      <c r="EB67" s="242" t="s">
        <v>251</v>
      </c>
      <c r="EC67" s="243">
        <v>300</v>
      </c>
    </row>
    <row r="68" spans="1:156" ht="16.5" customHeight="1">
      <c r="A68" s="262"/>
      <c r="B68" s="634" t="s">
        <v>597</v>
      </c>
      <c r="C68" s="984" t="s">
        <v>513</v>
      </c>
      <c r="D68" s="985"/>
      <c r="E68" s="638" t="s">
        <v>514</v>
      </c>
      <c r="F68" s="639"/>
      <c r="G68" s="639"/>
      <c r="H68" s="639"/>
      <c r="I68" s="639"/>
      <c r="J68" s="639"/>
      <c r="K68" s="639"/>
      <c r="L68" s="640"/>
      <c r="M68" s="644" t="s">
        <v>515</v>
      </c>
      <c r="N68" s="645"/>
      <c r="O68" s="645"/>
      <c r="P68" s="645"/>
      <c r="Q68" s="986" t="s">
        <v>516</v>
      </c>
      <c r="R68" s="987"/>
      <c r="S68" s="518" t="s">
        <v>517</v>
      </c>
      <c r="T68" s="648" t="s">
        <v>598</v>
      </c>
      <c r="U68" s="649"/>
      <c r="V68" s="637"/>
      <c r="W68" s="648" t="s">
        <v>238</v>
      </c>
      <c r="X68" s="649"/>
      <c r="Y68" s="637"/>
      <c r="Z68" s="648" t="s">
        <v>238</v>
      </c>
      <c r="AA68" s="649"/>
      <c r="AB68" s="637"/>
      <c r="AC68" s="648" t="s">
        <v>238</v>
      </c>
      <c r="AD68" s="649"/>
      <c r="AE68" s="637"/>
      <c r="AF68" s="649" t="s">
        <v>598</v>
      </c>
      <c r="AG68" s="649"/>
      <c r="AH68" s="649"/>
      <c r="AI68" s="648" t="s">
        <v>518</v>
      </c>
      <c r="AJ68" s="649"/>
      <c r="AK68" s="637"/>
      <c r="AL68" s="649" t="s">
        <v>519</v>
      </c>
      <c r="AM68" s="649"/>
      <c r="AN68" s="693" t="s">
        <v>520</v>
      </c>
      <c r="AO68" s="694"/>
      <c r="AP68" s="694"/>
      <c r="AQ68" s="989" t="s">
        <v>521</v>
      </c>
      <c r="AR68" s="698"/>
      <c r="AS68" s="696" t="s">
        <v>522</v>
      </c>
      <c r="AT68" s="696"/>
      <c r="AU68" s="694"/>
      <c r="AV68" s="697" t="s">
        <v>599</v>
      </c>
      <c r="AW68" s="696"/>
      <c r="AX68" s="698"/>
      <c r="CB68" s="294"/>
      <c r="CC68" s="390"/>
      <c r="CD68" s="294"/>
      <c r="CN68" s="665"/>
      <c r="CO68" s="666"/>
      <c r="CP68" s="677" t="s">
        <v>242</v>
      </c>
      <c r="CQ68" s="679" t="s">
        <v>407</v>
      </c>
      <c r="CR68" s="391" t="s">
        <v>92</v>
      </c>
      <c r="CS68" s="399"/>
      <c r="CT68" s="392"/>
      <c r="CU68" s="393"/>
      <c r="CV68" s="394"/>
      <c r="CW68" s="395"/>
      <c r="CX68" s="400" t="s">
        <v>524</v>
      </c>
      <c r="CY68" s="401" t="s">
        <v>524</v>
      </c>
      <c r="CZ68" s="391" t="s">
        <v>92</v>
      </c>
      <c r="DA68" s="398" t="s">
        <v>525</v>
      </c>
      <c r="DC68" s="402"/>
      <c r="DD68" s="394"/>
      <c r="DE68" s="631"/>
      <c r="DF68" s="631"/>
      <c r="DG68" s="631"/>
      <c r="DN68" s="364">
        <v>60</v>
      </c>
      <c r="DO68" s="364" t="s">
        <v>324</v>
      </c>
      <c r="DP68" s="364" t="s">
        <v>251</v>
      </c>
      <c r="DQ68" s="514">
        <v>800</v>
      </c>
      <c r="DW68" s="262">
        <v>400</v>
      </c>
      <c r="DZ68" s="242">
        <v>60</v>
      </c>
      <c r="EA68" s="242" t="s">
        <v>324</v>
      </c>
      <c r="EB68" s="242" t="s">
        <v>251</v>
      </c>
      <c r="EC68" s="243">
        <v>800</v>
      </c>
    </row>
    <row r="69" spans="1:156" s="262" customFormat="1" ht="16.5" customHeight="1" thickBot="1">
      <c r="B69" s="635"/>
      <c r="C69" s="519" t="s">
        <v>537</v>
      </c>
      <c r="D69" s="520" t="s">
        <v>236</v>
      </c>
      <c r="E69" s="641"/>
      <c r="F69" s="642"/>
      <c r="G69" s="642"/>
      <c r="H69" s="642"/>
      <c r="I69" s="642"/>
      <c r="J69" s="642"/>
      <c r="K69" s="642"/>
      <c r="L69" s="643"/>
      <c r="M69" s="681" t="s">
        <v>538</v>
      </c>
      <c r="N69" s="682"/>
      <c r="O69" s="405" t="s">
        <v>539</v>
      </c>
      <c r="P69" s="521" t="s">
        <v>540</v>
      </c>
      <c r="Q69" s="540" t="s">
        <v>541</v>
      </c>
      <c r="R69" s="541" t="s">
        <v>542</v>
      </c>
      <c r="S69" s="522" t="s">
        <v>543</v>
      </c>
      <c r="T69" s="650"/>
      <c r="U69" s="651"/>
      <c r="V69" s="652"/>
      <c r="W69" s="650"/>
      <c r="X69" s="651"/>
      <c r="Y69" s="652"/>
      <c r="Z69" s="650"/>
      <c r="AA69" s="651"/>
      <c r="AB69" s="652"/>
      <c r="AC69" s="650"/>
      <c r="AD69" s="651"/>
      <c r="AE69" s="652"/>
      <c r="AF69" s="651"/>
      <c r="AG69" s="651"/>
      <c r="AH69" s="651"/>
      <c r="AI69" s="650" t="s">
        <v>544</v>
      </c>
      <c r="AJ69" s="651"/>
      <c r="AK69" s="652"/>
      <c r="AL69" s="651"/>
      <c r="AM69" s="651"/>
      <c r="AN69" s="650"/>
      <c r="AO69" s="651"/>
      <c r="AP69" s="651"/>
      <c r="AQ69" s="988" t="s">
        <v>545</v>
      </c>
      <c r="AR69" s="699"/>
      <c r="AS69" s="651"/>
      <c r="AT69" s="651"/>
      <c r="AU69" s="651"/>
      <c r="AV69" s="650"/>
      <c r="AW69" s="651"/>
      <c r="AX69" s="699"/>
      <c r="AY69" s="294"/>
      <c r="AZ69" s="294"/>
      <c r="BA69" s="165"/>
      <c r="BF69" s="165"/>
      <c r="BG69" s="165"/>
      <c r="BH69" s="165"/>
      <c r="BI69" s="165"/>
      <c r="BJ69" s="165"/>
      <c r="BK69" s="165"/>
      <c r="BL69" s="165"/>
      <c r="BM69" s="165"/>
      <c r="BN69" s="165"/>
      <c r="BO69" s="165"/>
      <c r="BP69" s="165"/>
      <c r="BQ69" s="165"/>
      <c r="BR69" s="165"/>
      <c r="BS69" s="165"/>
      <c r="BT69" s="165"/>
      <c r="BU69" s="165"/>
      <c r="BV69" s="165"/>
      <c r="BW69" s="165"/>
      <c r="BX69" s="165"/>
      <c r="BY69" s="165"/>
      <c r="BZ69" s="165"/>
      <c r="CA69" s="165"/>
      <c r="CB69" s="294"/>
      <c r="CC69" s="390"/>
      <c r="CD69" s="294"/>
      <c r="CE69" s="380"/>
      <c r="CF69" s="294"/>
      <c r="CG69" s="380"/>
      <c r="CH69" s="381"/>
      <c r="CI69" s="381"/>
      <c r="CJ69" s="381"/>
      <c r="CK69" s="381"/>
      <c r="CL69" s="376"/>
      <c r="CM69" s="381"/>
      <c r="CN69" s="667"/>
      <c r="CO69" s="668"/>
      <c r="CP69" s="678"/>
      <c r="CQ69" s="680"/>
      <c r="CR69" s="408" t="s">
        <v>546</v>
      </c>
      <c r="CS69" s="399"/>
      <c r="CT69" s="409"/>
      <c r="CU69" s="410"/>
      <c r="CV69" s="411" t="s">
        <v>242</v>
      </c>
      <c r="CW69" s="412" t="s">
        <v>407</v>
      </c>
      <c r="CX69" s="413"/>
      <c r="CY69" s="414"/>
      <c r="CZ69" s="408"/>
      <c r="DA69" s="415" t="s">
        <v>546</v>
      </c>
      <c r="DB69" s="399"/>
      <c r="DC69" s="416"/>
      <c r="DD69" s="411" t="s">
        <v>547</v>
      </c>
      <c r="DE69" s="632"/>
      <c r="DF69" s="632"/>
      <c r="DG69" s="632"/>
      <c r="DH69" s="165"/>
      <c r="DI69" s="165"/>
      <c r="DJ69" s="165"/>
      <c r="DK69" s="165"/>
      <c r="DL69" s="167"/>
      <c r="DM69" s="374"/>
      <c r="DN69" s="364">
        <v>61</v>
      </c>
      <c r="DO69" s="364" t="s">
        <v>325</v>
      </c>
      <c r="DP69" s="364" t="s">
        <v>251</v>
      </c>
      <c r="DQ69" s="514">
        <v>1200</v>
      </c>
      <c r="DR69" s="167"/>
      <c r="DS69" s="167"/>
      <c r="DT69" s="167"/>
      <c r="DU69" s="294"/>
      <c r="DV69" s="294"/>
      <c r="DW69" s="262">
        <v>600</v>
      </c>
      <c r="DX69" s="294"/>
      <c r="DY69" s="294"/>
      <c r="DZ69" s="242">
        <v>61</v>
      </c>
      <c r="EA69" s="242" t="s">
        <v>325</v>
      </c>
      <c r="EB69" s="242" t="s">
        <v>251</v>
      </c>
      <c r="EC69" s="243">
        <v>1200</v>
      </c>
      <c r="ED69" s="294"/>
      <c r="EE69" s="294"/>
      <c r="EF69" s="294"/>
      <c r="EG69" s="294"/>
      <c r="EH69" s="294"/>
      <c r="EI69" s="294"/>
      <c r="EJ69" s="294"/>
      <c r="EK69" s="294"/>
      <c r="EL69" s="294"/>
      <c r="EM69" s="294"/>
      <c r="EN69" s="294"/>
      <c r="EO69" s="294"/>
      <c r="EP69" s="294"/>
      <c r="EQ69" s="294"/>
      <c r="ER69" s="294"/>
      <c r="ES69" s="294"/>
      <c r="ET69" s="294"/>
      <c r="EU69" s="294"/>
      <c r="EV69" s="294"/>
      <c r="EW69" s="294"/>
      <c r="EX69" s="294"/>
      <c r="EY69" s="294"/>
      <c r="EZ69" s="294"/>
    </row>
    <row r="70" spans="1:156" s="262" customFormat="1" ht="16.5" customHeight="1" thickTop="1" thickBot="1">
      <c r="A70" s="294"/>
      <c r="B70" s="683">
        <v>1</v>
      </c>
      <c r="C70" s="685"/>
      <c r="D70" s="810"/>
      <c r="E70" s="689" t="s">
        <v>549</v>
      </c>
      <c r="F70" s="690"/>
      <c r="G70" s="691"/>
      <c r="H70" s="691"/>
      <c r="I70" s="691"/>
      <c r="J70" s="691"/>
      <c r="K70" s="691"/>
      <c r="L70" s="692"/>
      <c r="M70" s="996" t="s">
        <v>550</v>
      </c>
      <c r="N70" s="997"/>
      <c r="O70" s="542"/>
      <c r="P70" s="543"/>
      <c r="Q70" s="544"/>
      <c r="R70" s="545"/>
      <c r="S70" s="770" t="s">
        <v>551</v>
      </c>
      <c r="T70" s="422"/>
      <c r="U70" s="675" t="str">
        <f>IF(T70="","",VLOOKUP(T70,$DN:$DQ,3,FALSE))</f>
        <v/>
      </c>
      <c r="V70" s="676"/>
      <c r="W70" s="422"/>
      <c r="X70" s="675" t="str">
        <f>IF(W70="","",VLOOKUP(W70,$DN:$DQ,3,FALSE))</f>
        <v/>
      </c>
      <c r="Y70" s="676"/>
      <c r="Z70" s="422"/>
      <c r="AA70" s="675" t="str">
        <f>IF(Z70="","",VLOOKUP(Z70,$DN:$DQ,3,FALSE))</f>
        <v/>
      </c>
      <c r="AB70" s="676"/>
      <c r="AC70" s="422"/>
      <c r="AD70" s="675" t="str">
        <f>IF(AC70="","",VLOOKUP(AC70,$DN:$DQ,3,FALSE))</f>
        <v/>
      </c>
      <c r="AE70" s="676"/>
      <c r="AF70" s="422"/>
      <c r="AG70" s="675" t="str">
        <f>IF(AF70="","",VLOOKUP(AF70,$DN:$DQ,3,FALSE))</f>
        <v/>
      </c>
      <c r="AH70" s="738"/>
      <c r="AI70" s="829" t="s">
        <v>243</v>
      </c>
      <c r="AJ70" s="741">
        <f>DA70+CR70</f>
        <v>0</v>
      </c>
      <c r="AK70" s="742"/>
      <c r="AL70" s="745"/>
      <c r="AM70" s="746"/>
      <c r="AN70" s="749">
        <f>(AJ70*AL70)</f>
        <v>0</v>
      </c>
      <c r="AO70" s="749"/>
      <c r="AP70" s="750"/>
      <c r="AQ70" s="990">
        <f>SUM(P70:P75)*AL74</f>
        <v>0</v>
      </c>
      <c r="AR70" s="991"/>
      <c r="AS70" s="715"/>
      <c r="AT70" s="716"/>
      <c r="AU70" s="716"/>
      <c r="AV70" s="717"/>
      <c r="AW70" s="718"/>
      <c r="AX70" s="719"/>
      <c r="AY70" s="294"/>
      <c r="AZ70" s="294"/>
      <c r="BA70" s="165"/>
      <c r="BF70" s="165"/>
      <c r="BG70" s="165"/>
      <c r="BH70" s="165"/>
      <c r="BI70" s="165"/>
      <c r="BJ70" s="165"/>
      <c r="BK70" s="165"/>
      <c r="BL70" s="165"/>
      <c r="BM70" s="165"/>
      <c r="BN70" s="165"/>
      <c r="BO70" s="165"/>
      <c r="BP70" s="165"/>
      <c r="BQ70" s="165"/>
      <c r="BR70" s="165"/>
      <c r="BS70" s="165"/>
      <c r="BT70" s="165"/>
      <c r="BU70" s="165"/>
      <c r="BV70" s="165"/>
      <c r="BW70" s="165"/>
      <c r="BX70" s="165"/>
      <c r="BY70" s="165"/>
      <c r="BZ70" s="165"/>
      <c r="CA70" s="165"/>
      <c r="CB70" s="294"/>
      <c r="CC70" s="390"/>
      <c r="CD70" s="294"/>
      <c r="CE70" s="294"/>
      <c r="CF70" s="294"/>
      <c r="CG70" s="380"/>
      <c r="CH70" s="423" t="s">
        <v>552</v>
      </c>
      <c r="CI70" s="381"/>
      <c r="CJ70" s="381"/>
      <c r="CK70" s="381"/>
      <c r="CL70" s="381"/>
      <c r="CM70" s="381"/>
      <c r="CN70" s="424">
        <v>1</v>
      </c>
      <c r="CO70" s="425" t="s">
        <v>553</v>
      </c>
      <c r="CP70" s="426">
        <f>SUMIF(CH72:CL72,"対馬市",CH73:CL73)*'実績　算出シート　 (6コース) '!AL70</f>
        <v>0</v>
      </c>
      <c r="CQ70" s="427">
        <f>SUMIF(CH72:CL72,"対馬市",CH74:CL74)*'実績　算出シート　 (6コース) '!AL72</f>
        <v>0</v>
      </c>
      <c r="CR70" s="428">
        <f>SUM('実績　算出シート　 (6コース) '!T75:AH75)</f>
        <v>0</v>
      </c>
      <c r="CS70" s="373"/>
      <c r="CT70" s="429" t="s">
        <v>508</v>
      </c>
      <c r="CU70" s="430" t="s">
        <v>553</v>
      </c>
      <c r="CV70" s="431" t="str">
        <f>IF('実績　算出シート　 (6コース) '!O70="","0",DA70/CT71)</f>
        <v>0</v>
      </c>
      <c r="CW70" s="432" t="str">
        <f>IF('実績　算出シート　 (6コース) '!O70="","0",DA71/CT71)</f>
        <v>0</v>
      </c>
      <c r="CX70" s="433">
        <f>CV70*'実績　算出シート　 (6コース) '!AL70</f>
        <v>0</v>
      </c>
      <c r="CY70" s="434">
        <f>CW70*'実績　算出シート　 (6コース) '!AL72</f>
        <v>0</v>
      </c>
      <c r="CZ70" s="435">
        <f t="shared" ref="CZ70:CZ105" si="14">CX70+CY70</f>
        <v>0</v>
      </c>
      <c r="DA70" s="428">
        <f>SUM('実績　算出シート　 (6コース) '!T72:AH72)</f>
        <v>0</v>
      </c>
      <c r="DB70" s="373"/>
      <c r="DC70" s="436" t="s">
        <v>553</v>
      </c>
      <c r="DD70" s="431" t="str">
        <f>IF(('実績　算出シート　 (6コース) '!P70)="","0",('実績　算出シート　 (6コース) '!AL70+'実績　算出シート　 (6コース) '!AL72)*'実績　算出シート　 (6コース) '!P70*1000)</f>
        <v>0</v>
      </c>
      <c r="DE70" s="431">
        <f>COUNTA('実績　算出シート　 (6コース) '!O70)*('実績　算出シート　 (6コース) '!AL70+'実績　算出シート　 (6コース) '!AL72)</f>
        <v>0</v>
      </c>
      <c r="DF70" s="431">
        <f>COUNTA('実績　算出シート　 (6コース) '!Q70)*('実績　算出シート　 (6コース) '!AL70+'実績　算出シート　 (6コース) '!AL72)</f>
        <v>0</v>
      </c>
      <c r="DG70" s="431">
        <f>COUNTA('実績　算出シート　 (6コース) '!R70)*('実績　算出シート　 (6コース) '!AL70+'実績　算出シート　 (6コース) '!AL72)</f>
        <v>0</v>
      </c>
      <c r="DH70" s="165"/>
      <c r="DI70" s="165"/>
      <c r="DJ70" s="165"/>
      <c r="DK70" s="165"/>
      <c r="DL70" s="167"/>
      <c r="DM70" s="374"/>
      <c r="DN70" s="167">
        <v>67</v>
      </c>
      <c r="DO70" s="167" t="s">
        <v>328</v>
      </c>
      <c r="DP70" s="167" t="s">
        <v>251</v>
      </c>
      <c r="DQ70" s="477">
        <v>0</v>
      </c>
      <c r="DR70" s="167"/>
      <c r="DS70" s="167"/>
      <c r="DT70" s="167"/>
      <c r="DU70" s="294"/>
      <c r="DV70" s="294"/>
      <c r="DW70" s="262">
        <v>0</v>
      </c>
      <c r="DX70" s="294"/>
      <c r="DY70" s="294"/>
      <c r="DZ70" s="242">
        <v>67</v>
      </c>
      <c r="EA70" s="242" t="s">
        <v>328</v>
      </c>
      <c r="EB70" s="242" t="s">
        <v>251</v>
      </c>
      <c r="EC70" s="243">
        <v>0</v>
      </c>
      <c r="ED70" s="294"/>
      <c r="EE70" s="294"/>
      <c r="EF70" s="294"/>
      <c r="EG70" s="294"/>
      <c r="EH70" s="294"/>
      <c r="EI70" s="294"/>
      <c r="EJ70" s="294"/>
      <c r="EK70" s="294"/>
      <c r="EL70" s="294"/>
      <c r="EM70" s="294"/>
      <c r="EN70" s="294"/>
      <c r="EO70" s="294"/>
      <c r="EP70" s="294"/>
      <c r="EQ70" s="294"/>
      <c r="ER70" s="294"/>
      <c r="ES70" s="294"/>
      <c r="ET70" s="294"/>
      <c r="EU70" s="294"/>
      <c r="EV70" s="294"/>
      <c r="EW70" s="294"/>
      <c r="EX70" s="294"/>
      <c r="EY70" s="294"/>
      <c r="EZ70" s="294"/>
    </row>
    <row r="71" spans="1:156" s="262" customFormat="1" ht="16.5" customHeight="1">
      <c r="A71" s="294"/>
      <c r="B71" s="684"/>
      <c r="C71" s="809"/>
      <c r="D71" s="811"/>
      <c r="E71" s="726"/>
      <c r="F71" s="727"/>
      <c r="G71" s="727"/>
      <c r="H71" s="727"/>
      <c r="I71" s="727"/>
      <c r="J71" s="727"/>
      <c r="K71" s="727"/>
      <c r="L71" s="728"/>
      <c r="M71" s="704" t="s">
        <v>554</v>
      </c>
      <c r="N71" s="705"/>
      <c r="O71" s="546"/>
      <c r="P71" s="547"/>
      <c r="Q71" s="548"/>
      <c r="R71" s="526"/>
      <c r="S71" s="771"/>
      <c r="T71" s="729" t="str">
        <f>IF(T70="","",VLOOKUP(T70,$DN:$DQ,2,FALSE))</f>
        <v/>
      </c>
      <c r="U71" s="730"/>
      <c r="V71" s="731"/>
      <c r="W71" s="729" t="str">
        <f>IF(W70="","",VLOOKUP(W70,$DN:$DQ,2,FALSE))</f>
        <v/>
      </c>
      <c r="X71" s="730"/>
      <c r="Y71" s="731"/>
      <c r="Z71" s="729" t="str">
        <f>IF(Z70="","",VLOOKUP(Z70,$DN:$DQ,2,FALSE))</f>
        <v/>
      </c>
      <c r="AA71" s="730"/>
      <c r="AB71" s="731"/>
      <c r="AC71" s="729" t="str">
        <f>IF(AC70="","",VLOOKUP(AC70,$DN:$DQ,2,FALSE))</f>
        <v/>
      </c>
      <c r="AD71" s="730"/>
      <c r="AE71" s="731"/>
      <c r="AF71" s="729" t="str">
        <f>IF(AF70="","",VLOOKUP(AF70,$DN:$DQ,2,FALSE))</f>
        <v/>
      </c>
      <c r="AG71" s="730"/>
      <c r="AH71" s="731"/>
      <c r="AI71" s="740"/>
      <c r="AJ71" s="743"/>
      <c r="AK71" s="744"/>
      <c r="AL71" s="747"/>
      <c r="AM71" s="748"/>
      <c r="AN71" s="751"/>
      <c r="AO71" s="751"/>
      <c r="AP71" s="752"/>
      <c r="AQ71" s="992"/>
      <c r="AR71" s="993"/>
      <c r="AS71" s="732"/>
      <c r="AT71" s="733"/>
      <c r="AU71" s="733"/>
      <c r="AV71" s="720"/>
      <c r="AW71" s="721"/>
      <c r="AX71" s="722"/>
      <c r="AY71" s="294"/>
      <c r="AZ71" s="294"/>
      <c r="BA71" s="165"/>
      <c r="BF71" s="165"/>
      <c r="BG71" s="165"/>
      <c r="BH71" s="165"/>
      <c r="BI71" s="165"/>
      <c r="BJ71" s="165"/>
      <c r="BK71" s="165"/>
      <c r="BL71" s="165"/>
      <c r="BM71" s="165"/>
      <c r="BN71" s="165"/>
      <c r="BO71" s="165"/>
      <c r="BP71" s="165"/>
      <c r="BQ71" s="165"/>
      <c r="BR71" s="165"/>
      <c r="BS71" s="165"/>
      <c r="BT71" s="165"/>
      <c r="BU71" s="165"/>
      <c r="BV71" s="165"/>
      <c r="BW71" s="165"/>
      <c r="BX71" s="165"/>
      <c r="BY71" s="165"/>
      <c r="BZ71" s="165"/>
      <c r="CA71" s="165"/>
      <c r="CB71" s="294"/>
      <c r="CC71" s="390"/>
      <c r="CD71" s="294"/>
      <c r="CE71" s="294"/>
      <c r="CF71" s="294"/>
      <c r="CG71" s="380"/>
      <c r="CH71" s="381"/>
      <c r="CI71" s="381"/>
      <c r="CJ71" s="381"/>
      <c r="CK71" s="381"/>
      <c r="CL71" s="381"/>
      <c r="CM71" s="381"/>
      <c r="CN71" s="440"/>
      <c r="CO71" s="441" t="s">
        <v>555</v>
      </c>
      <c r="CP71" s="442">
        <f>SUMIF(CH72:CL72,"壱岐市",CH73:CL73)*'実績　算出シート　 (6コース) '!AL70</f>
        <v>0</v>
      </c>
      <c r="CQ71" s="443">
        <f>SUMIF(CH72:CL72,"壱岐市",CH74:CL74)*'実績　算出シート　 (6コース) '!AL72</f>
        <v>0</v>
      </c>
      <c r="CR71" s="444">
        <f>CR70</f>
        <v>0</v>
      </c>
      <c r="CS71" s="445"/>
      <c r="CT71" s="700">
        <f>COUNTA('実績　算出シート　 (6コース) '!O70:O75)</f>
        <v>0</v>
      </c>
      <c r="CU71" s="446" t="s">
        <v>555</v>
      </c>
      <c r="CV71" s="447" t="str">
        <f>IF('実績　算出シート　 (6コース) '!O71="","0",DA70/CT71)</f>
        <v>0</v>
      </c>
      <c r="CW71" s="448" t="str">
        <f>IF('実績　算出シート　 (6コース) '!O71="","0",DA71/CT71)</f>
        <v>0</v>
      </c>
      <c r="CX71" s="449">
        <f>CV71*'実績　算出シート　 (6コース) '!AL70</f>
        <v>0</v>
      </c>
      <c r="CY71" s="450">
        <f>CW71*'実績　算出シート　 (6コース) '!AL72</f>
        <v>0</v>
      </c>
      <c r="CZ71" s="451">
        <f t="shared" si="14"/>
        <v>0</v>
      </c>
      <c r="DA71" s="444">
        <f>CL107</f>
        <v>0</v>
      </c>
      <c r="DB71" s="373"/>
      <c r="DC71" s="452" t="s">
        <v>555</v>
      </c>
      <c r="DD71" s="447" t="str">
        <f>IF(('実績　算出シート　 (6コース) '!P71)="","0",('実績　算出シート　 (6コース) '!AL70+'実績　算出シート　 (6コース) '!AL72)*'実績　算出シート　 (6コース) '!P71*1000)</f>
        <v>0</v>
      </c>
      <c r="DE71" s="447">
        <f>COUNTA('実績　算出シート　 (6コース) '!O71)*('実績　算出シート　 (6コース) '!AL70+'実績　算出シート　 (6コース) '!AL72)</f>
        <v>0</v>
      </c>
      <c r="DF71" s="447">
        <f>COUNTA('実績　算出シート　 (6コース) '!Q71)*('実績　算出シート　 (6コース) '!AL70+'実績　算出シート　 (6コース) '!AL72)</f>
        <v>0</v>
      </c>
      <c r="DG71" s="447">
        <f>COUNTA('実績　算出シート　 (6コース) '!R71)*('実績　算出シート　 (6コース) '!AL70+'実績　算出シート　 (6コース) '!AL72)</f>
        <v>0</v>
      </c>
      <c r="DH71" s="165"/>
      <c r="DI71" s="165"/>
      <c r="DJ71" s="165"/>
      <c r="DK71" s="165"/>
      <c r="DL71" s="167"/>
      <c r="DM71" s="374"/>
      <c r="DN71" s="167">
        <v>68</v>
      </c>
      <c r="DO71" s="167" t="s">
        <v>329</v>
      </c>
      <c r="DP71" s="167" t="s">
        <v>251</v>
      </c>
      <c r="DQ71" s="477" t="s">
        <v>330</v>
      </c>
      <c r="DR71" s="167"/>
      <c r="DS71" s="167"/>
      <c r="DT71" s="167"/>
      <c r="DU71" s="294"/>
      <c r="DV71" s="294"/>
      <c r="DX71" s="294"/>
      <c r="DY71" s="294"/>
      <c r="DZ71" s="242">
        <v>68</v>
      </c>
      <c r="EA71" s="242" t="s">
        <v>329</v>
      </c>
      <c r="EB71" s="242" t="s">
        <v>251</v>
      </c>
      <c r="EC71" s="243" t="s">
        <v>330</v>
      </c>
      <c r="ED71" s="294"/>
      <c r="EE71" s="294"/>
      <c r="EF71" s="294"/>
      <c r="EG71" s="294"/>
      <c r="EH71" s="294"/>
      <c r="EI71" s="294"/>
      <c r="EJ71" s="294"/>
      <c r="EK71" s="294"/>
      <c r="EL71" s="294"/>
      <c r="EM71" s="294"/>
      <c r="EN71" s="294"/>
      <c r="EO71" s="294"/>
      <c r="EP71" s="294"/>
      <c r="EQ71" s="294"/>
      <c r="ER71" s="294"/>
      <c r="ES71" s="294"/>
      <c r="ET71" s="294"/>
      <c r="EU71" s="294"/>
      <c r="EV71" s="294"/>
      <c r="EW71" s="294"/>
      <c r="EX71" s="294"/>
      <c r="EY71" s="294"/>
      <c r="EZ71" s="294"/>
    </row>
    <row r="72" spans="1:156" ht="16.5" customHeight="1">
      <c r="B72" s="684"/>
      <c r="C72" s="818" t="s">
        <v>601</v>
      </c>
      <c r="D72" s="819"/>
      <c r="E72" s="726"/>
      <c r="F72" s="727"/>
      <c r="G72" s="727"/>
      <c r="H72" s="727"/>
      <c r="I72" s="727"/>
      <c r="J72" s="727"/>
      <c r="K72" s="727"/>
      <c r="L72" s="728"/>
      <c r="M72" s="704" t="s">
        <v>88</v>
      </c>
      <c r="N72" s="705"/>
      <c r="O72" s="546"/>
      <c r="P72" s="547"/>
      <c r="Q72" s="548"/>
      <c r="R72" s="549"/>
      <c r="S72" s="772"/>
      <c r="T72" s="706" t="str">
        <f>IF(T70="","",VLOOKUP(T70,$DN:$DQ,4,FALSE))</f>
        <v/>
      </c>
      <c r="U72" s="707"/>
      <c r="V72" s="708"/>
      <c r="W72" s="706" t="str">
        <f>IF(W70="","",VLOOKUP(W70,$DN:$DQ,4,FALSE))</f>
        <v/>
      </c>
      <c r="X72" s="707"/>
      <c r="Y72" s="708"/>
      <c r="Z72" s="706" t="str">
        <f>IF(Z70="","",VLOOKUP(Z70,$DN:$DQ,4,FALSE))</f>
        <v/>
      </c>
      <c r="AA72" s="707"/>
      <c r="AB72" s="708"/>
      <c r="AC72" s="706" t="str">
        <f>IF(AC70="","",VLOOKUP(AC70,$DN:$DQ,4,FALSE))</f>
        <v/>
      </c>
      <c r="AD72" s="707"/>
      <c r="AE72" s="708"/>
      <c r="AF72" s="706" t="str">
        <f>IF(AF70="","",VLOOKUP(AF70,$DN:$DQ,4,FALSE))</f>
        <v/>
      </c>
      <c r="AG72" s="707"/>
      <c r="AH72" s="708"/>
      <c r="AI72" s="709" t="s">
        <v>561</v>
      </c>
      <c r="AJ72" s="711">
        <f>CR71+DA71</f>
        <v>0</v>
      </c>
      <c r="AK72" s="712"/>
      <c r="AL72" s="759"/>
      <c r="AM72" s="760"/>
      <c r="AN72" s="751">
        <f>(AJ72*AL72)</f>
        <v>0</v>
      </c>
      <c r="AO72" s="751"/>
      <c r="AP72" s="752"/>
      <c r="AQ72" s="992"/>
      <c r="AR72" s="993"/>
      <c r="AS72" s="734"/>
      <c r="AT72" s="735"/>
      <c r="AU72" s="735"/>
      <c r="AV72" s="720"/>
      <c r="AW72" s="721"/>
      <c r="AX72" s="722"/>
      <c r="CB72" s="294"/>
      <c r="CC72" s="390"/>
      <c r="CD72" s="294"/>
      <c r="CE72" s="294"/>
      <c r="CF72" s="294"/>
      <c r="CG72" s="455" t="s">
        <v>562</v>
      </c>
      <c r="CH72" s="456" t="e">
        <f>VLOOKUP('実績　算出シート　 (6コース) '!T73,$DR:$DV,5,FALSE)</f>
        <v>#N/A</v>
      </c>
      <c r="CI72" s="456" t="e">
        <f>VLOOKUP('実績　算出シート　 (6コース) '!W73,$DR:$DV,5,FALSE)</f>
        <v>#N/A</v>
      </c>
      <c r="CJ72" s="456" t="e">
        <f>VLOOKUP('実績　算出シート　 (6コース) '!Z73,$DR:$DV,5,FALSE)</f>
        <v>#N/A</v>
      </c>
      <c r="CK72" s="456" t="e">
        <f>VLOOKUP('実績　算出シート　 (6コース) '!AC73,$DR:$DV,5,FALSE)</f>
        <v>#N/A</v>
      </c>
      <c r="CL72" s="456" t="e">
        <f>VLOOKUP('実績　算出シート　 (6コース) '!AF73,$DR:$DV,5,FALSE)</f>
        <v>#N/A</v>
      </c>
      <c r="CN72" s="440"/>
      <c r="CO72" s="441" t="s">
        <v>88</v>
      </c>
      <c r="CP72" s="442">
        <f>SUMIF(CH72:CL72,"五島市",CH73:CL73)*'実績　算出シート　 (6コース) '!AL70</f>
        <v>0</v>
      </c>
      <c r="CQ72" s="443">
        <f>SUMIF(CH72:CL72,"五島市",CH74:CL74)*'実績　算出シート　 (6コース) '!AL72</f>
        <v>0</v>
      </c>
      <c r="CR72" s="398"/>
      <c r="CS72" s="445"/>
      <c r="CT72" s="701"/>
      <c r="CU72" s="446" t="s">
        <v>88</v>
      </c>
      <c r="CV72" s="447" t="str">
        <f>IF('実績　算出シート　 (6コース) '!O72="","0",DA70/CT71)</f>
        <v>0</v>
      </c>
      <c r="CW72" s="448" t="str">
        <f>IF('実績　算出シート　 (6コース) '!O72="","0",DA71/CT71)</f>
        <v>0</v>
      </c>
      <c r="CX72" s="449">
        <f>CV72*'実績　算出シート　 (6コース) '!AL70</f>
        <v>0</v>
      </c>
      <c r="CY72" s="450">
        <f>CW72*'実績　算出シート　 (6コース) '!AL72</f>
        <v>0</v>
      </c>
      <c r="CZ72" s="451">
        <f t="shared" si="14"/>
        <v>0</v>
      </c>
      <c r="DA72" s="457"/>
      <c r="DC72" s="452" t="s">
        <v>88</v>
      </c>
      <c r="DD72" s="447" t="str">
        <f>IF(('実績　算出シート　 (6コース) '!P72)="","0",('実績　算出シート　 (6コース) '!AL70+'実績　算出シート　 (6コース) '!AL72)*'実績　算出シート　 (6コース) '!P72*1000)</f>
        <v>0</v>
      </c>
      <c r="DE72" s="447">
        <f>COUNTA('実績　算出シート　 (6コース) '!O72)*('実績　算出シート　 (6コース) '!AL70+'実績　算出シート　 (6コース) '!AL72)</f>
        <v>0</v>
      </c>
      <c r="DF72" s="447">
        <f>COUNTA('実績　算出シート　 (6コース) '!Q72)*('実績　算出シート　 (6コース) '!AL70+'実績　算出シート　 (6コース) '!AL72)</f>
        <v>0</v>
      </c>
      <c r="DG72" s="447">
        <f>COUNTA('実績　算出シート　 (6コース) '!R72)*('実績　算出シート　 (6コース) '!AL70+'実績　算出シート　 (6コース) '!AL72)</f>
        <v>0</v>
      </c>
      <c r="DN72" s="167">
        <v>69</v>
      </c>
      <c r="DO72" s="167" t="s">
        <v>331</v>
      </c>
      <c r="DP72" s="167" t="s">
        <v>251</v>
      </c>
      <c r="DQ72" s="477">
        <v>0</v>
      </c>
      <c r="DW72" s="262">
        <v>0</v>
      </c>
      <c r="DZ72" s="242">
        <v>69</v>
      </c>
      <c r="EA72" s="242" t="s">
        <v>331</v>
      </c>
      <c r="EB72" s="242" t="s">
        <v>251</v>
      </c>
      <c r="EC72" s="243">
        <v>0</v>
      </c>
    </row>
    <row r="73" spans="1:156" ht="16.5" customHeight="1" thickBot="1">
      <c r="B73" s="684"/>
      <c r="C73" s="812"/>
      <c r="D73" s="813"/>
      <c r="E73" s="726"/>
      <c r="F73" s="727"/>
      <c r="G73" s="727"/>
      <c r="H73" s="727"/>
      <c r="I73" s="727"/>
      <c r="J73" s="727"/>
      <c r="K73" s="727"/>
      <c r="L73" s="728"/>
      <c r="M73" s="704" t="s">
        <v>568</v>
      </c>
      <c r="N73" s="705"/>
      <c r="O73" s="546"/>
      <c r="P73" s="547"/>
      <c r="Q73" s="548"/>
      <c r="R73" s="549"/>
      <c r="S73" s="799" t="s">
        <v>569</v>
      </c>
      <c r="T73" s="458"/>
      <c r="U73" s="785" t="str">
        <f>IF(T73="","",VLOOKUP(T73,$DR:$DU,3,FALSE))</f>
        <v/>
      </c>
      <c r="V73" s="786"/>
      <c r="W73" s="458"/>
      <c r="X73" s="785" t="str">
        <f>IF(W73="","",VLOOKUP(W73,$DR:$DU,3,FALSE))</f>
        <v/>
      </c>
      <c r="Y73" s="786"/>
      <c r="Z73" s="458"/>
      <c r="AA73" s="785" t="str">
        <f>IF(Z73="","",VLOOKUP(Z73,$DR:$DU,3,FALSE))</f>
        <v/>
      </c>
      <c r="AB73" s="786"/>
      <c r="AC73" s="458"/>
      <c r="AD73" s="785" t="str">
        <f>IF(AC73="","",VLOOKUP(AC73,$DR:$DU,3,FALSE))</f>
        <v/>
      </c>
      <c r="AE73" s="786"/>
      <c r="AF73" s="458"/>
      <c r="AG73" s="785" t="str">
        <f>IF(AF73="","",VLOOKUP(AF73,'実績　算出シート　 (6コース) '!$DR:$DU,3,FALSE))</f>
        <v/>
      </c>
      <c r="AH73" s="787"/>
      <c r="AI73" s="710"/>
      <c r="AJ73" s="713"/>
      <c r="AK73" s="714"/>
      <c r="AL73" s="761"/>
      <c r="AM73" s="762"/>
      <c r="AN73" s="763"/>
      <c r="AO73" s="763"/>
      <c r="AP73" s="764"/>
      <c r="AQ73" s="992"/>
      <c r="AR73" s="993"/>
      <c r="AS73" s="734"/>
      <c r="AT73" s="735"/>
      <c r="AU73" s="735"/>
      <c r="AV73" s="720"/>
      <c r="AW73" s="721"/>
      <c r="AX73" s="722"/>
      <c r="CB73" s="294"/>
      <c r="CC73" s="390"/>
      <c r="CD73" s="294"/>
      <c r="CE73" s="294"/>
      <c r="CF73" s="294"/>
      <c r="CG73" s="455" t="s">
        <v>570</v>
      </c>
      <c r="CH73" s="459" t="e">
        <f>VLOOKUP('実績　算出シート　 (6コース) '!T73,$DR:$DV,4,FALSE)</f>
        <v>#N/A</v>
      </c>
      <c r="CI73" s="459" t="e">
        <f>VLOOKUP('実績　算出シート　 (6コース) '!W73,$DR:$DV,4,FALSE)</f>
        <v>#N/A</v>
      </c>
      <c r="CJ73" s="459" t="e">
        <f>VLOOKUP('実績　算出シート　 (6コース) '!Z73,$DR:$DV,4,FALSE)</f>
        <v>#N/A</v>
      </c>
      <c r="CK73" s="459" t="e">
        <f>VLOOKUP('実績　算出シート　 (6コース) '!AC73,$DR:$DV,4,FALSE)</f>
        <v>#N/A</v>
      </c>
      <c r="CL73" s="459" t="e">
        <f>VLOOKUP('実績　算出シート　 (6コース) '!AF73,$DR:$DV,4,FALSE)</f>
        <v>#N/A</v>
      </c>
      <c r="CN73" s="440"/>
      <c r="CO73" s="441" t="s">
        <v>568</v>
      </c>
      <c r="CP73" s="442">
        <f>SUMIF(CH72:CL72,"新上五島町",CH73:CL73)*'実績　算出シート　 (6コース) '!AL70</f>
        <v>0</v>
      </c>
      <c r="CQ73" s="443">
        <f>SUMIF(CH72:CL72,"上五島",CH74:CL74)*'実績　算出シート　 (6コース) '!AL72</f>
        <v>0</v>
      </c>
      <c r="CR73" s="460"/>
      <c r="CS73" s="445"/>
      <c r="CT73" s="461"/>
      <c r="CU73" s="446" t="s">
        <v>568</v>
      </c>
      <c r="CV73" s="447" t="str">
        <f>IF('実績　算出シート　 (6コース) '!O73="","0",DA70/CT71)</f>
        <v>0</v>
      </c>
      <c r="CW73" s="448" t="str">
        <f>IF('実績　算出シート　 (6コース) '!O73="","0",DA71/CT71)</f>
        <v>0</v>
      </c>
      <c r="CX73" s="449">
        <f>CV73*'実績　算出シート　 (6コース) '!AL70</f>
        <v>0</v>
      </c>
      <c r="CY73" s="450">
        <f>CW73*'実績　算出シート　 (6コース) '!AL72</f>
        <v>0</v>
      </c>
      <c r="CZ73" s="451">
        <f t="shared" si="14"/>
        <v>0</v>
      </c>
      <c r="DA73" s="457"/>
      <c r="DB73" s="462"/>
      <c r="DC73" s="452" t="s">
        <v>568</v>
      </c>
      <c r="DD73" s="447" t="str">
        <f>IF(('実績　算出シート　 (6コース) '!P73)="","0",('実績　算出シート　 (6コース) '!AL70+'実績　算出シート　 (6コース) '!AL72)*'実績　算出シート　 (6コース) '!P73*1000)</f>
        <v>0</v>
      </c>
      <c r="DE73" s="447">
        <f>COUNTA('実績　算出シート　 (6コース) '!O73)*('実績　算出シート　 (6コース) '!AL70+'実績　算出シート　 (6コース) '!AL72)</f>
        <v>0</v>
      </c>
      <c r="DF73" s="447">
        <f>COUNTA('実績　算出シート　 (6コース) '!Q73)*('実績　算出シート　 (6コース) '!AL70+'実績　算出シート　 (6コース) '!AL72)</f>
        <v>0</v>
      </c>
      <c r="DG73" s="447">
        <f>COUNTA('実績　算出シート　 (6コース) '!R73)*('実績　算出シート　 (6コース) '!AL70+'実績　算出シート　 (6コース) '!AL72)</f>
        <v>0</v>
      </c>
      <c r="DN73" s="167">
        <v>70</v>
      </c>
      <c r="DO73" s="167" t="s">
        <v>334</v>
      </c>
      <c r="DP73" s="167" t="s">
        <v>251</v>
      </c>
      <c r="DQ73" s="477">
        <v>0</v>
      </c>
      <c r="DW73" s="262">
        <v>0</v>
      </c>
      <c r="DZ73" s="242">
        <v>70</v>
      </c>
      <c r="EA73" s="242" t="s">
        <v>334</v>
      </c>
      <c r="EB73" s="242" t="s">
        <v>251</v>
      </c>
      <c r="EC73" s="243">
        <v>0</v>
      </c>
    </row>
    <row r="74" spans="1:156" ht="16.5" customHeight="1">
      <c r="B74" s="684"/>
      <c r="C74" s="814"/>
      <c r="D74" s="815"/>
      <c r="E74" s="788" t="s">
        <v>574</v>
      </c>
      <c r="F74" s="790"/>
      <c r="G74" s="790"/>
      <c r="H74" s="790"/>
      <c r="I74" s="792" t="s">
        <v>575</v>
      </c>
      <c r="J74" s="790"/>
      <c r="K74" s="790"/>
      <c r="L74" s="794"/>
      <c r="M74" s="704" t="s">
        <v>90</v>
      </c>
      <c r="N74" s="705"/>
      <c r="O74" s="546"/>
      <c r="P74" s="547"/>
      <c r="Q74" s="528"/>
      <c r="R74" s="549"/>
      <c r="S74" s="800"/>
      <c r="T74" s="796" t="str">
        <f>IF(T73="","",VLOOKUP(T73,$DR:$DU,2,FALSE))</f>
        <v/>
      </c>
      <c r="U74" s="797"/>
      <c r="V74" s="798"/>
      <c r="W74" s="796" t="str">
        <f>IF(W73="","",VLOOKUP(W73,$DR:$DU,2,FALSE))</f>
        <v/>
      </c>
      <c r="X74" s="797"/>
      <c r="Y74" s="798"/>
      <c r="Z74" s="796" t="str">
        <f>IF(Z73="","",VLOOKUP(Z73,$DR:$DU,2,FALSE))</f>
        <v/>
      </c>
      <c r="AA74" s="797"/>
      <c r="AB74" s="798"/>
      <c r="AC74" s="796" t="str">
        <f>IF(AC73="","",VLOOKUP(AC73,$DR:$DU,2,FALSE))</f>
        <v/>
      </c>
      <c r="AD74" s="797"/>
      <c r="AE74" s="798"/>
      <c r="AF74" s="796" t="str">
        <f>IF(AF73="","",VLOOKUP(AF73,'実績　算出シート　 (6コース) '!$DR:$DU,2,FALSE))</f>
        <v/>
      </c>
      <c r="AG74" s="797"/>
      <c r="AH74" s="808"/>
      <c r="AI74" s="773" t="s">
        <v>144</v>
      </c>
      <c r="AJ74" s="774"/>
      <c r="AK74" s="775"/>
      <c r="AL74" s="998">
        <f>AL70+AL72</f>
        <v>0</v>
      </c>
      <c r="AM74" s="999"/>
      <c r="AN74" s="749">
        <f>AN70+AN72</f>
        <v>0</v>
      </c>
      <c r="AO74" s="749"/>
      <c r="AP74" s="779"/>
      <c r="AQ74" s="992"/>
      <c r="AR74" s="993"/>
      <c r="AS74" s="734"/>
      <c r="AT74" s="735"/>
      <c r="AU74" s="735"/>
      <c r="AV74" s="720"/>
      <c r="AW74" s="721"/>
      <c r="AX74" s="722"/>
      <c r="CB74" s="294"/>
      <c r="CC74" s="390"/>
      <c r="CD74" s="294"/>
      <c r="CE74" s="294"/>
      <c r="CF74" s="294"/>
      <c r="CG74" s="455" t="s">
        <v>576</v>
      </c>
      <c r="CH74" s="459" t="e">
        <f>CH73</f>
        <v>#N/A</v>
      </c>
      <c r="CI74" s="459" t="e">
        <f>CI73</f>
        <v>#N/A</v>
      </c>
      <c r="CJ74" s="459" t="e">
        <f>CJ73</f>
        <v>#N/A</v>
      </c>
      <c r="CK74" s="459" t="e">
        <f>CK73</f>
        <v>#N/A</v>
      </c>
      <c r="CL74" s="459" t="e">
        <f>CL73</f>
        <v>#N/A</v>
      </c>
      <c r="CN74" s="440"/>
      <c r="CO74" s="441" t="s">
        <v>90</v>
      </c>
      <c r="CP74" s="442">
        <f>SUMIF(CH72:CL72,"小値賀町",CH73:CL73)*'実績　算出シート　 (6コース) '!AL70</f>
        <v>0</v>
      </c>
      <c r="CQ74" s="443">
        <f>SUMIF(CH72:CL72,"小値賀",CH74:CL74)*'実績　算出シート　 (6コース) '!AL72</f>
        <v>0</v>
      </c>
      <c r="CR74" s="460"/>
      <c r="CS74" s="445"/>
      <c r="CT74" s="461"/>
      <c r="CU74" s="446" t="s">
        <v>90</v>
      </c>
      <c r="CV74" s="447" t="str">
        <f>IF('実績　算出シート　 (6コース) '!O74="","0",DA70/CT71)</f>
        <v>0</v>
      </c>
      <c r="CW74" s="448" t="str">
        <f>IF('実績　算出シート　 (6コース) '!O74="","0",DA71/CT71)</f>
        <v>0</v>
      </c>
      <c r="CX74" s="449">
        <f>CV74*'実績　算出シート　 (6コース) '!AL70</f>
        <v>0</v>
      </c>
      <c r="CY74" s="450">
        <f>CW74*'実績　算出シート　 (6コース) '!AL72</f>
        <v>0</v>
      </c>
      <c r="CZ74" s="451">
        <f t="shared" si="14"/>
        <v>0</v>
      </c>
      <c r="DA74" s="457"/>
      <c r="DB74" s="462"/>
      <c r="DC74" s="452" t="s">
        <v>90</v>
      </c>
      <c r="DD74" s="447" t="str">
        <f>IF(('実績　算出シート　 (6コース) '!P74)="","0",('実績　算出シート　 (6コース) '!AL70+'実績　算出シート　 (6コース) '!AL72)*'実績　算出シート　 (6コース) '!P74*1000)</f>
        <v>0</v>
      </c>
      <c r="DE74" s="447">
        <f>COUNTA('実績　算出シート　 (6コース) '!O74)*('実績　算出シート　 (6コース) '!AL70+'実績　算出シート　 (6コース) '!AL72)</f>
        <v>0</v>
      </c>
      <c r="DF74" s="447">
        <f>COUNTA('実績　算出シート　 (6コース) '!Q74)*('実績　算出シート　 (6コース) '!AL70+'実績　算出シート　 (6コース) '!AL72)</f>
        <v>0</v>
      </c>
      <c r="DG74" s="447">
        <f>COUNTA('実績　算出シート　 (6コース) '!R74)*('実績　算出シート　 (6コース) '!AL70+'実績　算出シート　 (6コース) '!AL72)</f>
        <v>0</v>
      </c>
      <c r="DN74" s="167">
        <v>71</v>
      </c>
      <c r="DO74" s="167" t="s">
        <v>335</v>
      </c>
      <c r="DP74" s="167" t="s">
        <v>336</v>
      </c>
      <c r="DQ74" s="477">
        <v>200</v>
      </c>
      <c r="DW74" s="262">
        <v>100</v>
      </c>
      <c r="DZ74" s="242">
        <v>71</v>
      </c>
      <c r="EA74" s="242" t="s">
        <v>335</v>
      </c>
      <c r="EB74" s="242" t="s">
        <v>336</v>
      </c>
      <c r="EC74" s="243">
        <v>200</v>
      </c>
    </row>
    <row r="75" spans="1:156" ht="16.5" customHeight="1" thickBot="1">
      <c r="B75" s="684"/>
      <c r="C75" s="816"/>
      <c r="D75" s="817"/>
      <c r="E75" s="789"/>
      <c r="F75" s="791"/>
      <c r="G75" s="791"/>
      <c r="H75" s="791"/>
      <c r="I75" s="793"/>
      <c r="J75" s="791"/>
      <c r="K75" s="791"/>
      <c r="L75" s="795"/>
      <c r="M75" s="782" t="s">
        <v>91</v>
      </c>
      <c r="N75" s="783"/>
      <c r="O75" s="550"/>
      <c r="P75" s="551"/>
      <c r="Q75" s="529"/>
      <c r="R75" s="530"/>
      <c r="S75" s="801"/>
      <c r="T75" s="765" t="str">
        <f>IF(T73="","",VLOOKUP(T73,$DR:$DU,4,FALSE))</f>
        <v/>
      </c>
      <c r="U75" s="766"/>
      <c r="V75" s="784"/>
      <c r="W75" s="765" t="str">
        <f>IF(W73="","",VLOOKUP(W73,$DR:$DU,4,FALSE))</f>
        <v/>
      </c>
      <c r="X75" s="766"/>
      <c r="Y75" s="784"/>
      <c r="Z75" s="765" t="str">
        <f>IF(Z73="","",VLOOKUP(Z73,$DR:$DU,4,FALSE))</f>
        <v/>
      </c>
      <c r="AA75" s="766"/>
      <c r="AB75" s="784"/>
      <c r="AC75" s="765" t="str">
        <f>IF(AC73="","",VLOOKUP(AC73,$DR:$DU,4,FALSE))</f>
        <v/>
      </c>
      <c r="AD75" s="766"/>
      <c r="AE75" s="784"/>
      <c r="AF75" s="765" t="str">
        <f>IF(AF73="","",VLOOKUP(AF73,'実績　算出シート　 (6コース) '!$DR:$DU,4,FALSE))</f>
        <v/>
      </c>
      <c r="AG75" s="766"/>
      <c r="AH75" s="767"/>
      <c r="AI75" s="776"/>
      <c r="AJ75" s="777"/>
      <c r="AK75" s="778"/>
      <c r="AL75" s="1000"/>
      <c r="AM75" s="1001"/>
      <c r="AN75" s="780"/>
      <c r="AO75" s="780"/>
      <c r="AP75" s="781"/>
      <c r="AQ75" s="994"/>
      <c r="AR75" s="995"/>
      <c r="AS75" s="736"/>
      <c r="AT75" s="737"/>
      <c r="AU75" s="737"/>
      <c r="AV75" s="723"/>
      <c r="AW75" s="724"/>
      <c r="AX75" s="725"/>
      <c r="CB75" s="294"/>
      <c r="CC75" s="390"/>
      <c r="CD75" s="294"/>
      <c r="CE75" s="294"/>
      <c r="CF75" s="294"/>
      <c r="CN75" s="465"/>
      <c r="CO75" s="466" t="s">
        <v>91</v>
      </c>
      <c r="CP75" s="467">
        <f>SUMIF(CH72:CL72,"宇久町",CH73:CL73)*'実績　算出シート　 (6コース) '!AL70</f>
        <v>0</v>
      </c>
      <c r="CQ75" s="468">
        <f>SUMIF(CH72:CL72,"宇久",CH74:CL74)*'実績　算出シート　 (6コース) '!AL72</f>
        <v>0</v>
      </c>
      <c r="CR75" s="398"/>
      <c r="CS75" s="445"/>
      <c r="CT75" s="469"/>
      <c r="CU75" s="470" t="s">
        <v>91</v>
      </c>
      <c r="CV75" s="471" t="str">
        <f>IF('実績　算出シート　 (6コース) '!O75="","0",DA70/CT71)</f>
        <v>0</v>
      </c>
      <c r="CW75" s="472" t="str">
        <f>IF('実績　算出シート　 (6コース) '!O75="","0",DA71/CT71)</f>
        <v>0</v>
      </c>
      <c r="CX75" s="473">
        <f>CV75*'実績　算出シート　 (6コース) '!AL70</f>
        <v>0</v>
      </c>
      <c r="CY75" s="474">
        <f>CW75*'実績　算出シート　 (6コース) '!AL72</f>
        <v>0</v>
      </c>
      <c r="CZ75" s="475">
        <f t="shared" si="14"/>
        <v>0</v>
      </c>
      <c r="DA75" s="457"/>
      <c r="DC75" s="476" t="s">
        <v>91</v>
      </c>
      <c r="DD75" s="471" t="str">
        <f>IF(('実績　算出シート　 (6コース) '!P75)="","0",('実績　算出シート　 (6コース) '!AL70+'実績　算出シート　 (6コース) '!AL72)*'実績　算出シート　 (6コース) '!P75*1000)</f>
        <v>0</v>
      </c>
      <c r="DE75" s="471">
        <f>COUNTA('実績　算出シート　 (6コース) '!O75)*('実績　算出シート　 (6コース) '!AL70+'実績　算出シート　 (6コース) '!AL72)</f>
        <v>0</v>
      </c>
      <c r="DF75" s="471">
        <f>COUNTA('実績　算出シート　 (6コース) '!Q75)*('実績　算出シート　 (6コース) '!AL70+'実績　算出シート　 (6コース) '!AL72)</f>
        <v>0</v>
      </c>
      <c r="DG75" s="471">
        <f>COUNTA('実績　算出シート　 (6コース) '!R75)*('実績　算出シート　 (6コース) '!AL70+'実績　算出シート　 (6コース) '!AL72)</f>
        <v>0</v>
      </c>
      <c r="DM75" s="380"/>
      <c r="DN75" s="167">
        <v>72</v>
      </c>
      <c r="DO75" s="167" t="s">
        <v>337</v>
      </c>
      <c r="DP75" s="167" t="s">
        <v>336</v>
      </c>
      <c r="DQ75" s="477">
        <v>100</v>
      </c>
      <c r="DW75" s="262">
        <v>50</v>
      </c>
      <c r="DZ75" s="242">
        <v>72</v>
      </c>
      <c r="EA75" s="242" t="s">
        <v>337</v>
      </c>
      <c r="EB75" s="242" t="s">
        <v>336</v>
      </c>
      <c r="EC75" s="243">
        <v>100</v>
      </c>
    </row>
    <row r="76" spans="1:156" ht="16.5" customHeight="1" thickTop="1" thickBot="1">
      <c r="B76" s="684">
        <v>2</v>
      </c>
      <c r="C76" s="685"/>
      <c r="D76" s="810"/>
      <c r="E76" s="689" t="s">
        <v>549</v>
      </c>
      <c r="F76" s="690"/>
      <c r="G76" s="691"/>
      <c r="H76" s="691"/>
      <c r="I76" s="691"/>
      <c r="J76" s="691"/>
      <c r="K76" s="691"/>
      <c r="L76" s="692"/>
      <c r="M76" s="996" t="s">
        <v>550</v>
      </c>
      <c r="N76" s="997"/>
      <c r="O76" s="542"/>
      <c r="P76" s="552"/>
      <c r="Q76" s="553"/>
      <c r="R76" s="524"/>
      <c r="S76" s="770" t="s">
        <v>551</v>
      </c>
      <c r="T76" s="422"/>
      <c r="U76" s="675" t="str">
        <f>IF(T76="","",VLOOKUP(T76,$DN:$DQ,3,FALSE))</f>
        <v/>
      </c>
      <c r="V76" s="676"/>
      <c r="W76" s="422"/>
      <c r="X76" s="675" t="str">
        <f>IF(W76="","",VLOOKUP(W76,$DN:$DQ,3,FALSE))</f>
        <v/>
      </c>
      <c r="Y76" s="676"/>
      <c r="Z76" s="422"/>
      <c r="AA76" s="675" t="str">
        <f>IF(Z76="","",VLOOKUP(Z76,$DN:$DQ,3,FALSE))</f>
        <v/>
      </c>
      <c r="AB76" s="676"/>
      <c r="AC76" s="422"/>
      <c r="AD76" s="675" t="str">
        <f>IF(AC76="","",VLOOKUP(AC76,$DN:$DQ,3,FALSE))</f>
        <v/>
      </c>
      <c r="AE76" s="676"/>
      <c r="AF76" s="422"/>
      <c r="AG76" s="675" t="str">
        <f>IF(AF76="","",VLOOKUP(AF76,$DN:$DQ,3,FALSE))</f>
        <v/>
      </c>
      <c r="AH76" s="738"/>
      <c r="AI76" s="829" t="s">
        <v>243</v>
      </c>
      <c r="AJ76" s="741">
        <f>DA76+CR76</f>
        <v>0</v>
      </c>
      <c r="AK76" s="742"/>
      <c r="AL76" s="745"/>
      <c r="AM76" s="746"/>
      <c r="AN76" s="749">
        <f>(AJ76*AL76)</f>
        <v>0</v>
      </c>
      <c r="AO76" s="749"/>
      <c r="AP76" s="750"/>
      <c r="AQ76" s="990">
        <f>SUM(P76:P81)*AL80</f>
        <v>0</v>
      </c>
      <c r="AR76" s="991"/>
      <c r="AS76" s="715"/>
      <c r="AT76" s="716"/>
      <c r="AU76" s="716"/>
      <c r="AV76" s="717"/>
      <c r="AW76" s="718"/>
      <c r="AX76" s="719"/>
      <c r="CB76" s="294"/>
      <c r="CC76" s="390"/>
      <c r="CD76" s="294"/>
      <c r="CE76" s="294"/>
      <c r="CF76" s="294"/>
      <c r="CN76" s="424">
        <v>2</v>
      </c>
      <c r="CO76" s="425" t="s">
        <v>553</v>
      </c>
      <c r="CP76" s="426">
        <f>SUMIF(CH78:CL78,"対馬市",CH79:CL79)*'実績　算出シート　 (6コース) '!AL76</f>
        <v>0</v>
      </c>
      <c r="CQ76" s="427">
        <f>SUMIF(CH78:CL78,"対馬市",CH80:CL80)*'実績　算出シート　 (6コース) '!AL78</f>
        <v>0</v>
      </c>
      <c r="CR76" s="428">
        <f>SUM('実績　算出シート　 (6コース) '!T81:AH81)</f>
        <v>0</v>
      </c>
      <c r="CS76" s="445"/>
      <c r="CT76" s="429" t="s">
        <v>508</v>
      </c>
      <c r="CU76" s="430" t="s">
        <v>553</v>
      </c>
      <c r="CV76" s="431" t="str">
        <f>IF('実績　算出シート　 (6コース) '!O76="","0",DA76/CT77)</f>
        <v>0</v>
      </c>
      <c r="CW76" s="432" t="str">
        <f>IF('実績　算出シート　 (6コース) '!O76="","0",DA77/CT77)</f>
        <v>0</v>
      </c>
      <c r="CX76" s="433">
        <f>CV76*'実績　算出シート　 (6コース) '!AL76</f>
        <v>0</v>
      </c>
      <c r="CY76" s="434">
        <f>CW76*'実績　算出シート　 (6コース) '!AL78</f>
        <v>0</v>
      </c>
      <c r="CZ76" s="435">
        <f t="shared" si="14"/>
        <v>0</v>
      </c>
      <c r="DA76" s="428">
        <f>SUM('実績　算出シート　 (6コース) '!T78:AH78)</f>
        <v>0</v>
      </c>
      <c r="DC76" s="436" t="s">
        <v>553</v>
      </c>
      <c r="DD76" s="431" t="str">
        <f>IF(('実績　算出シート　 (6コース) '!P76)="","0",('実績　算出シート　 (6コース) '!AL76+'実績　算出シート　 (6コース) '!AL78)*'実績　算出シート　 (6コース) '!P76*1000)</f>
        <v>0</v>
      </c>
      <c r="DE76" s="431">
        <f>COUNTA('実績　算出シート　 (6コース) '!O76)*('実績　算出シート　 (6コース) '!AL76+'実績　算出シート　 (6コース) '!AL78)</f>
        <v>0</v>
      </c>
      <c r="DF76" s="431">
        <f>COUNTA('実績　算出シート　 (6コース) '!Q76)*('実績　算出シート　 (6コース) '!AL76+'実績　算出シート　 (6コース) '!AL78)</f>
        <v>0</v>
      </c>
      <c r="DG76" s="431">
        <f>COUNTA('実績　算出シート　 (6コース) '!R76)*('実績　算出シート　 (6コース) '!AL76+'実績　算出シート　 (6コース) '!AL78)</f>
        <v>0</v>
      </c>
      <c r="DM76" s="380"/>
      <c r="DN76" s="167">
        <v>73</v>
      </c>
      <c r="DO76" s="167" t="s">
        <v>338</v>
      </c>
      <c r="DP76" s="167" t="s">
        <v>336</v>
      </c>
      <c r="DQ76" s="477">
        <v>0</v>
      </c>
      <c r="DW76" s="262">
        <v>0</v>
      </c>
      <c r="DZ76" s="242">
        <v>73</v>
      </c>
      <c r="EA76" s="242" t="s">
        <v>338</v>
      </c>
      <c r="EB76" s="242" t="s">
        <v>336</v>
      </c>
      <c r="EC76" s="243">
        <v>0</v>
      </c>
    </row>
    <row r="77" spans="1:156" ht="16.5" customHeight="1">
      <c r="B77" s="684"/>
      <c r="C77" s="809"/>
      <c r="D77" s="811"/>
      <c r="E77" s="726"/>
      <c r="F77" s="727"/>
      <c r="G77" s="727"/>
      <c r="H77" s="727"/>
      <c r="I77" s="727"/>
      <c r="J77" s="727"/>
      <c r="K77" s="727"/>
      <c r="L77" s="728"/>
      <c r="M77" s="704" t="s">
        <v>554</v>
      </c>
      <c r="N77" s="705"/>
      <c r="O77" s="546"/>
      <c r="P77" s="547"/>
      <c r="Q77" s="548"/>
      <c r="R77" s="526"/>
      <c r="S77" s="771"/>
      <c r="T77" s="729" t="str">
        <f>IF(T76="","",VLOOKUP(T76,$DN:$DQ,2,FALSE))</f>
        <v/>
      </c>
      <c r="U77" s="730"/>
      <c r="V77" s="731"/>
      <c r="W77" s="729" t="str">
        <f>IF(W76="","",VLOOKUP(W76,$DN:$DQ,2,FALSE))</f>
        <v/>
      </c>
      <c r="X77" s="730"/>
      <c r="Y77" s="731"/>
      <c r="Z77" s="729" t="str">
        <f>IF(Z76="","",VLOOKUP(Z76,$DN:$DQ,2,FALSE))</f>
        <v/>
      </c>
      <c r="AA77" s="730"/>
      <c r="AB77" s="731"/>
      <c r="AC77" s="729" t="str">
        <f>IF(AC76="","",VLOOKUP(AC76,$DN:$DQ,2,FALSE))</f>
        <v/>
      </c>
      <c r="AD77" s="730"/>
      <c r="AE77" s="731"/>
      <c r="AF77" s="729" t="str">
        <f>IF(AF76="","",VLOOKUP(AF76,$DN:$DQ,2,FALSE))</f>
        <v/>
      </c>
      <c r="AG77" s="730"/>
      <c r="AH77" s="731"/>
      <c r="AI77" s="740"/>
      <c r="AJ77" s="743"/>
      <c r="AK77" s="744"/>
      <c r="AL77" s="747"/>
      <c r="AM77" s="748"/>
      <c r="AN77" s="751"/>
      <c r="AO77" s="751"/>
      <c r="AP77" s="752"/>
      <c r="AQ77" s="992"/>
      <c r="AR77" s="993"/>
      <c r="AS77" s="732"/>
      <c r="AT77" s="733"/>
      <c r="AU77" s="733"/>
      <c r="AV77" s="720"/>
      <c r="AW77" s="721"/>
      <c r="AX77" s="722"/>
      <c r="CB77" s="294"/>
      <c r="CC77" s="167"/>
      <c r="CD77" s="294"/>
      <c r="CE77" s="294"/>
      <c r="CF77" s="294"/>
      <c r="CN77" s="440"/>
      <c r="CO77" s="441" t="s">
        <v>555</v>
      </c>
      <c r="CP77" s="442">
        <f>SUMIF(CH78:CL78,"壱岐市",CH79:CL79)*'実績　算出シート　 (6コース) '!AL76</f>
        <v>0</v>
      </c>
      <c r="CQ77" s="443">
        <f>SUMIF(CH78:CL78,"壱岐市",CH80:CL80)*'実績　算出シート　 (6コース) '!AL78</f>
        <v>0</v>
      </c>
      <c r="CR77" s="444">
        <f>CR76</f>
        <v>0</v>
      </c>
      <c r="CS77" s="445"/>
      <c r="CT77" s="700">
        <f>COUNTA('実績　算出シート　 (6コース) '!O76:O81)</f>
        <v>0</v>
      </c>
      <c r="CU77" s="446" t="s">
        <v>555</v>
      </c>
      <c r="CV77" s="447" t="str">
        <f>IF('実績　算出シート　 (6コース) '!O77="","0",DA76/CT77)</f>
        <v>0</v>
      </c>
      <c r="CW77" s="448" t="str">
        <f>IF('実績　算出シート　 (6コース) '!O77="","0",DA77/CT77)</f>
        <v>0</v>
      </c>
      <c r="CX77" s="449">
        <f>CV77*'実績　算出シート　 (6コース) '!AL76</f>
        <v>0</v>
      </c>
      <c r="CY77" s="450">
        <f>CW77*'実績　算出シート　 (6コース) '!AL78</f>
        <v>0</v>
      </c>
      <c r="CZ77" s="451">
        <f t="shared" si="14"/>
        <v>0</v>
      </c>
      <c r="DA77" s="444">
        <f>CL108</f>
        <v>0</v>
      </c>
      <c r="DC77" s="452" t="s">
        <v>555</v>
      </c>
      <c r="DD77" s="447" t="str">
        <f>IF(('実績　算出シート　 (6コース) '!P77)="","0",('実績　算出シート　 (6コース) '!AL76+'実績　算出シート　 (6コース) '!AL78)*'実績　算出シート　 (6コース) '!P77*1000)</f>
        <v>0</v>
      </c>
      <c r="DE77" s="447">
        <f>COUNTA('実績　算出シート　 (6コース) '!O77)*('実績　算出シート　 (6コース) '!AL76+'実績　算出シート　 (6コース) '!AL78)</f>
        <v>0</v>
      </c>
      <c r="DF77" s="447">
        <f>COUNTA('実績　算出シート　 (6コース) '!Q77)*('実績　算出シート　 (6コース) '!AL76+'実績　算出シート　 (6コース) '!AL78)</f>
        <v>0</v>
      </c>
      <c r="DG77" s="447">
        <f>COUNTA('実績　算出シート　 (6コース) '!R77)*('実績　算出シート　 (6コース) '!AL76+'実績　算出シート　 (6コース) '!AL78)</f>
        <v>0</v>
      </c>
      <c r="DM77" s="380"/>
      <c r="DN77" s="167">
        <v>74</v>
      </c>
      <c r="DO77" s="167" t="s">
        <v>341</v>
      </c>
      <c r="DP77" s="167" t="s">
        <v>336</v>
      </c>
      <c r="DQ77" s="477" t="s">
        <v>330</v>
      </c>
      <c r="DZ77" s="242">
        <v>74</v>
      </c>
      <c r="EA77" s="242" t="s">
        <v>341</v>
      </c>
      <c r="EB77" s="242" t="s">
        <v>336</v>
      </c>
      <c r="EC77" s="243" t="s">
        <v>330</v>
      </c>
    </row>
    <row r="78" spans="1:156" ht="16.5" customHeight="1">
      <c r="B78" s="684"/>
      <c r="C78" s="818" t="s">
        <v>601</v>
      </c>
      <c r="D78" s="819"/>
      <c r="E78" s="726"/>
      <c r="F78" s="727"/>
      <c r="G78" s="727"/>
      <c r="H78" s="727"/>
      <c r="I78" s="727"/>
      <c r="J78" s="727"/>
      <c r="K78" s="727"/>
      <c r="L78" s="728"/>
      <c r="M78" s="704" t="s">
        <v>88</v>
      </c>
      <c r="N78" s="705"/>
      <c r="O78" s="546"/>
      <c r="P78" s="547"/>
      <c r="Q78" s="548"/>
      <c r="R78" s="549"/>
      <c r="S78" s="772"/>
      <c r="T78" s="706" t="str">
        <f>IF(T76="","",VLOOKUP(T76,$DN:$DQ,4,FALSE))</f>
        <v/>
      </c>
      <c r="U78" s="707"/>
      <c r="V78" s="708"/>
      <c r="W78" s="706" t="str">
        <f>IF(W76="","",VLOOKUP(W76,$DN:$DQ,4,FALSE))</f>
        <v/>
      </c>
      <c r="X78" s="707"/>
      <c r="Y78" s="708"/>
      <c r="Z78" s="706" t="str">
        <f>IF(Z76="","",VLOOKUP(Z76,$DN:$DQ,4,FALSE))</f>
        <v/>
      </c>
      <c r="AA78" s="707"/>
      <c r="AB78" s="708"/>
      <c r="AC78" s="706" t="str">
        <f>IF(AC76="","",VLOOKUP(AC76,$DN:$DQ,4,FALSE))</f>
        <v/>
      </c>
      <c r="AD78" s="707"/>
      <c r="AE78" s="708"/>
      <c r="AF78" s="706" t="str">
        <f>IF(AF76="","",VLOOKUP(AF76,$DN:$DQ,4,FALSE))</f>
        <v/>
      </c>
      <c r="AG78" s="707"/>
      <c r="AH78" s="708"/>
      <c r="AI78" s="709" t="s">
        <v>561</v>
      </c>
      <c r="AJ78" s="711">
        <f>CR77+DA77</f>
        <v>0</v>
      </c>
      <c r="AK78" s="712"/>
      <c r="AL78" s="759"/>
      <c r="AM78" s="760"/>
      <c r="AN78" s="751">
        <f>(AJ78*AL78)</f>
        <v>0</v>
      </c>
      <c r="AO78" s="751"/>
      <c r="AP78" s="752"/>
      <c r="AQ78" s="992"/>
      <c r="AR78" s="993"/>
      <c r="AS78" s="734"/>
      <c r="AT78" s="735"/>
      <c r="AU78" s="735"/>
      <c r="AV78" s="720"/>
      <c r="AW78" s="721"/>
      <c r="AX78" s="722"/>
      <c r="CB78" s="294"/>
      <c r="CC78" s="167"/>
      <c r="CD78" s="294"/>
      <c r="CE78" s="294"/>
      <c r="CF78" s="294"/>
      <c r="CG78" s="455" t="s">
        <v>562</v>
      </c>
      <c r="CH78" s="456" t="e">
        <f>VLOOKUP('実績　算出シート　 (6コース) '!T79,$DR:$DV,5,FALSE)</f>
        <v>#N/A</v>
      </c>
      <c r="CI78" s="456" t="e">
        <f>VLOOKUP('実績　算出シート　 (6コース) '!W79,$DR:$DV,5,FALSE)</f>
        <v>#N/A</v>
      </c>
      <c r="CJ78" s="456" t="e">
        <f>VLOOKUP('実績　算出シート　 (6コース) '!Z79,$DR:$DV,5,FALSE)</f>
        <v>#N/A</v>
      </c>
      <c r="CK78" s="456" t="e">
        <f>VLOOKUP('実績　算出シート　 (6コース) '!AC79,$DR:$DV,5,FALSE)</f>
        <v>#N/A</v>
      </c>
      <c r="CL78" s="456" t="e">
        <f>VLOOKUP('実績　算出シート　 (6コース) '!AF79,$DR:$DV,5,FALSE)</f>
        <v>#N/A</v>
      </c>
      <c r="CN78" s="440"/>
      <c r="CO78" s="441" t="s">
        <v>88</v>
      </c>
      <c r="CP78" s="442">
        <f>SUMIF(CH78:CL78,"五島市",CH79:CL79)*'実績　算出シート　 (6コース) '!AL76</f>
        <v>0</v>
      </c>
      <c r="CQ78" s="443">
        <f>SUMIF(CH78:CL78,"五島市",CH80:CL80)*'実績　算出シート　 (6コース) '!AL78</f>
        <v>0</v>
      </c>
      <c r="CR78" s="460"/>
      <c r="CS78" s="445"/>
      <c r="CT78" s="701"/>
      <c r="CU78" s="446" t="s">
        <v>88</v>
      </c>
      <c r="CV78" s="447" t="str">
        <f>IF('実績　算出シート　 (6コース) '!O78="","0",DA76/CT77)</f>
        <v>0</v>
      </c>
      <c r="CW78" s="448" t="str">
        <f>IF('実績　算出シート　 (6コース) '!O78="","0",DA77/CT77)</f>
        <v>0</v>
      </c>
      <c r="CX78" s="449">
        <f>CV78*'実績　算出シート　 (6コース) '!AL76</f>
        <v>0</v>
      </c>
      <c r="CY78" s="450">
        <f>CW78*'実績　算出シート　 (6コース) '!AL78</f>
        <v>0</v>
      </c>
      <c r="CZ78" s="451">
        <f t="shared" si="14"/>
        <v>0</v>
      </c>
      <c r="DA78" s="457"/>
      <c r="DC78" s="452" t="s">
        <v>88</v>
      </c>
      <c r="DD78" s="447" t="str">
        <f>IF(('実績　算出シート　 (6コース) '!P78)="","0",('実績　算出シート　 (6コース) '!AL76+'実績　算出シート　 (6コース) '!AL78)*'実績　算出シート　 (6コース) '!P78*1000)</f>
        <v>0</v>
      </c>
      <c r="DE78" s="447">
        <f>COUNTA('実績　算出シート　 (6コース) '!O78)*('実績　算出シート　 (6コース) '!AL76+'実績　算出シート　 (6コース) '!AL78)</f>
        <v>0</v>
      </c>
      <c r="DF78" s="447">
        <f>COUNTA('実績　算出シート　 (6コース) '!Q78)*('実績　算出シート　 (6コース) '!AL76+'実績　算出シート　 (6コース) '!AL78)</f>
        <v>0</v>
      </c>
      <c r="DG78" s="447">
        <f>COUNTA('実績　算出シート　 (6コース) '!R78)*('実績　算出シート　 (6コース) '!AL76+'実績　算出シート　 (6コース) '!AL78)</f>
        <v>0</v>
      </c>
      <c r="DM78" s="380"/>
      <c r="DN78" s="167">
        <v>75</v>
      </c>
      <c r="DO78" s="167" t="s">
        <v>342</v>
      </c>
      <c r="DP78" s="390" t="s">
        <v>336</v>
      </c>
      <c r="DQ78" s="477">
        <v>100</v>
      </c>
      <c r="DW78" s="262">
        <v>50</v>
      </c>
      <c r="DZ78" s="242">
        <v>75</v>
      </c>
      <c r="EA78" s="242" t="s">
        <v>342</v>
      </c>
      <c r="EB78" s="242" t="s">
        <v>336</v>
      </c>
      <c r="EC78" s="243">
        <v>100</v>
      </c>
    </row>
    <row r="79" spans="1:156" ht="16.5" customHeight="1" thickBot="1">
      <c r="B79" s="684"/>
      <c r="C79" s="812"/>
      <c r="D79" s="813"/>
      <c r="E79" s="726"/>
      <c r="F79" s="727"/>
      <c r="G79" s="727"/>
      <c r="H79" s="727"/>
      <c r="I79" s="727"/>
      <c r="J79" s="727"/>
      <c r="K79" s="727"/>
      <c r="L79" s="728"/>
      <c r="M79" s="704" t="s">
        <v>568</v>
      </c>
      <c r="N79" s="705"/>
      <c r="O79" s="546"/>
      <c r="P79" s="547"/>
      <c r="Q79" s="548"/>
      <c r="R79" s="549"/>
      <c r="S79" s="799" t="s">
        <v>569</v>
      </c>
      <c r="T79" s="458"/>
      <c r="U79" s="785" t="str">
        <f>IF(T79="","",VLOOKUP(T79,$DR:$DU,3,FALSE))</f>
        <v/>
      </c>
      <c r="V79" s="786"/>
      <c r="W79" s="458"/>
      <c r="X79" s="785" t="str">
        <f>IF(W79="","",VLOOKUP(W79,$DR:$DU,3,FALSE))</f>
        <v/>
      </c>
      <c r="Y79" s="786"/>
      <c r="Z79" s="458"/>
      <c r="AA79" s="785" t="str">
        <f>IF(Z79="","",VLOOKUP(Z79,$DR:$DU,3,FALSE))</f>
        <v/>
      </c>
      <c r="AB79" s="786"/>
      <c r="AC79" s="458"/>
      <c r="AD79" s="785" t="str">
        <f>IF(AC79="","",VLOOKUP(AC79,$DR:$DU,3,FALSE))</f>
        <v/>
      </c>
      <c r="AE79" s="786"/>
      <c r="AF79" s="458"/>
      <c r="AG79" s="785" t="str">
        <f>IF(AF79="","",VLOOKUP(AF79,'実績　算出シート　 (6コース) '!$DR:$DU,3,FALSE))</f>
        <v/>
      </c>
      <c r="AH79" s="787"/>
      <c r="AI79" s="710"/>
      <c r="AJ79" s="713"/>
      <c r="AK79" s="714"/>
      <c r="AL79" s="761"/>
      <c r="AM79" s="762"/>
      <c r="AN79" s="763"/>
      <c r="AO79" s="763"/>
      <c r="AP79" s="764"/>
      <c r="AQ79" s="992"/>
      <c r="AR79" s="993"/>
      <c r="AS79" s="734"/>
      <c r="AT79" s="735"/>
      <c r="AU79" s="735"/>
      <c r="AV79" s="720"/>
      <c r="AW79" s="721"/>
      <c r="AX79" s="722"/>
      <c r="CB79" s="294"/>
      <c r="CC79" s="167"/>
      <c r="CD79" s="294"/>
      <c r="CE79" s="294"/>
      <c r="CF79" s="294"/>
      <c r="CG79" s="455" t="s">
        <v>570</v>
      </c>
      <c r="CH79" s="459" t="e">
        <f>VLOOKUP('実績　算出シート　 (6コース) '!T79,$DR:$DV,4,FALSE)</f>
        <v>#N/A</v>
      </c>
      <c r="CI79" s="459" t="e">
        <f>VLOOKUP('実績　算出シート　 (6コース) '!W79,$DR:$DV,4,FALSE)</f>
        <v>#N/A</v>
      </c>
      <c r="CJ79" s="459" t="e">
        <f>VLOOKUP('実績　算出シート　 (6コース) '!Z79,$DR:$DV,4,FALSE)</f>
        <v>#N/A</v>
      </c>
      <c r="CK79" s="459" t="e">
        <f>VLOOKUP('実績　算出シート　 (6コース) '!AC79,$DR:$DV,4,FALSE)</f>
        <v>#N/A</v>
      </c>
      <c r="CL79" s="459" t="e">
        <f>VLOOKUP('実績　算出シート　 (6コース) '!AF79,$DR:$DV,4,FALSE)</f>
        <v>#N/A</v>
      </c>
      <c r="CN79" s="440"/>
      <c r="CO79" s="441" t="s">
        <v>568</v>
      </c>
      <c r="CP79" s="442">
        <f>SUMIF(CH78:CL78,"新上五島町",CH79:CL79)*'実績　算出シート　 (6コース) '!AL76</f>
        <v>0</v>
      </c>
      <c r="CQ79" s="443">
        <f>SUMIF(CH78:CL78,"上五島",CH80:CL80)*'実績　算出シート　 (6コース) '!AL78</f>
        <v>0</v>
      </c>
      <c r="CR79" s="460"/>
      <c r="CS79" s="445"/>
      <c r="CT79" s="461"/>
      <c r="CU79" s="446" t="s">
        <v>568</v>
      </c>
      <c r="CV79" s="447" t="str">
        <f>IF('実績　算出シート　 (6コース) '!O79="","0",DA76/CT77)</f>
        <v>0</v>
      </c>
      <c r="CW79" s="448" t="str">
        <f>IF('実績　算出シート　 (6コース) '!O79="","0",DA77/CT77)</f>
        <v>0</v>
      </c>
      <c r="CX79" s="449">
        <f>CV79*'実績　算出シート　 (6コース) '!AL76</f>
        <v>0</v>
      </c>
      <c r="CY79" s="450">
        <f>CW79*'実績　算出シート　 (6コース) '!AL78</f>
        <v>0</v>
      </c>
      <c r="CZ79" s="451">
        <f t="shared" si="14"/>
        <v>0</v>
      </c>
      <c r="DA79" s="457"/>
      <c r="DB79" s="462"/>
      <c r="DC79" s="452" t="s">
        <v>568</v>
      </c>
      <c r="DD79" s="447" t="str">
        <f>IF(('実績　算出シート　 (6コース) '!P79)="","0",('実績　算出シート　 (6コース) '!AL76+'実績　算出シート　 (6コース) '!AL78)*'実績　算出シート　 (6コース) '!P79*1000)</f>
        <v>0</v>
      </c>
      <c r="DE79" s="447">
        <f>COUNTA('実績　算出シート　 (6コース) '!O79)*('実績　算出シート　 (6コース) '!AL76+'実績　算出シート　 (6コース) '!AL78)</f>
        <v>0</v>
      </c>
      <c r="DF79" s="447">
        <f>COUNTA('実績　算出シート　 (6コース) '!Q79)*('実績　算出シート　 (6コース) '!AL76+'実績　算出シート　 (6コース) '!AL78)</f>
        <v>0</v>
      </c>
      <c r="DG79" s="447">
        <f>COUNTA('実績　算出シート　 (6コース) '!R79)*('実績　算出シート　 (6コース) '!AL76+'実績　算出シート　 (6コース) '!AL78)</f>
        <v>0</v>
      </c>
      <c r="DJ79" s="390"/>
      <c r="DM79" s="294"/>
      <c r="DN79" s="167">
        <v>76</v>
      </c>
      <c r="DO79" s="167" t="s">
        <v>343</v>
      </c>
      <c r="DP79" s="167" t="s">
        <v>336</v>
      </c>
      <c r="DQ79" s="477">
        <v>100</v>
      </c>
      <c r="DW79" s="262">
        <v>50</v>
      </c>
      <c r="DZ79" s="242">
        <v>76</v>
      </c>
      <c r="EA79" s="242" t="s">
        <v>343</v>
      </c>
      <c r="EB79" s="242" t="s">
        <v>336</v>
      </c>
      <c r="EC79" s="243">
        <v>100</v>
      </c>
    </row>
    <row r="80" spans="1:156" ht="16.5" customHeight="1">
      <c r="B80" s="684"/>
      <c r="C80" s="814"/>
      <c r="D80" s="815"/>
      <c r="E80" s="788" t="s">
        <v>574</v>
      </c>
      <c r="F80" s="790"/>
      <c r="G80" s="790"/>
      <c r="H80" s="790"/>
      <c r="I80" s="792" t="s">
        <v>575</v>
      </c>
      <c r="J80" s="790"/>
      <c r="K80" s="790"/>
      <c r="L80" s="794"/>
      <c r="M80" s="704" t="s">
        <v>90</v>
      </c>
      <c r="N80" s="705"/>
      <c r="O80" s="546"/>
      <c r="P80" s="547"/>
      <c r="Q80" s="528"/>
      <c r="R80" s="549"/>
      <c r="S80" s="800"/>
      <c r="T80" s="796" t="str">
        <f>IF(T79="","",VLOOKUP(T79,$DR:$DU,2,FALSE))</f>
        <v/>
      </c>
      <c r="U80" s="797"/>
      <c r="V80" s="798"/>
      <c r="W80" s="796" t="str">
        <f>IF(W79="","",VLOOKUP(W79,$DR:$DU,2,FALSE))</f>
        <v/>
      </c>
      <c r="X80" s="797"/>
      <c r="Y80" s="798"/>
      <c r="Z80" s="796" t="str">
        <f>IF(Z79="","",VLOOKUP(Z79,$DR:$DU,2,FALSE))</f>
        <v/>
      </c>
      <c r="AA80" s="797"/>
      <c r="AB80" s="798"/>
      <c r="AC80" s="796" t="str">
        <f>IF(AC79="","",VLOOKUP(AC79,$DR:$DU,2,FALSE))</f>
        <v/>
      </c>
      <c r="AD80" s="797"/>
      <c r="AE80" s="798"/>
      <c r="AF80" s="796" t="str">
        <f>IF(AF79="","",VLOOKUP(AF79,'実績　算出シート　 (6コース) '!$DR:$DU,2,FALSE))</f>
        <v/>
      </c>
      <c r="AG80" s="797"/>
      <c r="AH80" s="808"/>
      <c r="AI80" s="773" t="s">
        <v>144</v>
      </c>
      <c r="AJ80" s="774"/>
      <c r="AK80" s="775"/>
      <c r="AL80" s="998">
        <f>AL76+AL78</f>
        <v>0</v>
      </c>
      <c r="AM80" s="999"/>
      <c r="AN80" s="749">
        <f>AN76+AN78</f>
        <v>0</v>
      </c>
      <c r="AO80" s="749"/>
      <c r="AP80" s="779"/>
      <c r="AQ80" s="992"/>
      <c r="AR80" s="993"/>
      <c r="AS80" s="734"/>
      <c r="AT80" s="735"/>
      <c r="AU80" s="735"/>
      <c r="AV80" s="720"/>
      <c r="AW80" s="721"/>
      <c r="AX80" s="722"/>
      <c r="CB80" s="294"/>
      <c r="CC80" s="167"/>
      <c r="CD80" s="294"/>
      <c r="CE80" s="294"/>
      <c r="CF80" s="294"/>
      <c r="CG80" s="455" t="s">
        <v>576</v>
      </c>
      <c r="CH80" s="459" t="e">
        <f>CH79</f>
        <v>#N/A</v>
      </c>
      <c r="CI80" s="459" t="e">
        <f>CI79</f>
        <v>#N/A</v>
      </c>
      <c r="CJ80" s="459" t="e">
        <f>CJ79</f>
        <v>#N/A</v>
      </c>
      <c r="CK80" s="459" t="e">
        <f>CK79</f>
        <v>#N/A</v>
      </c>
      <c r="CL80" s="459" t="e">
        <f>CL79</f>
        <v>#N/A</v>
      </c>
      <c r="CN80" s="440"/>
      <c r="CO80" s="441" t="s">
        <v>90</v>
      </c>
      <c r="CP80" s="442">
        <f>SUMIF(CH78:CL78,"小値賀町",CH79:CL79)*'実績　算出シート　 (6コース) '!AL76</f>
        <v>0</v>
      </c>
      <c r="CQ80" s="443">
        <f>SUMIF(CH78:CL78,"小値賀",CH80:CL80)*'実績　算出シート　 (6コース) '!AL78</f>
        <v>0</v>
      </c>
      <c r="CR80" s="460"/>
      <c r="CS80" s="445"/>
      <c r="CT80" s="461"/>
      <c r="CU80" s="446" t="s">
        <v>90</v>
      </c>
      <c r="CV80" s="447" t="str">
        <f>IF('実績　算出シート　 (6コース) '!O80="","0",DA76/CT77)</f>
        <v>0</v>
      </c>
      <c r="CW80" s="448" t="str">
        <f>IF('実績　算出シート　 (6コース) '!O80="","0",DA77/CT77)</f>
        <v>0</v>
      </c>
      <c r="CX80" s="449">
        <f>CV80*'実績　算出シート　 (6コース) '!AL76</f>
        <v>0</v>
      </c>
      <c r="CY80" s="450">
        <f>CW80*'実績　算出シート　 (6コース) '!AL78</f>
        <v>0</v>
      </c>
      <c r="CZ80" s="451">
        <f t="shared" si="14"/>
        <v>0</v>
      </c>
      <c r="DA80" s="457"/>
      <c r="DB80" s="462"/>
      <c r="DC80" s="452" t="s">
        <v>90</v>
      </c>
      <c r="DD80" s="447" t="str">
        <f>IF(('実績　算出シート　 (6コース) '!P80)="","0",('実績　算出シート　 (6コース) '!AL76+'実績　算出シート　 (6コース) '!AL78)*'実績　算出シート　 (6コース) '!P80*1000)</f>
        <v>0</v>
      </c>
      <c r="DE80" s="447">
        <f>COUNTA('実績　算出シート　 (6コース) '!O80)*('実績　算出シート　 (6コース) '!AL76+'実績　算出シート　 (6コース) '!AL78)</f>
        <v>0</v>
      </c>
      <c r="DF80" s="447">
        <f>COUNTA('実績　算出シート　 (6コース) '!Q80)*('実績　算出シート　 (6コース) '!AL76+'実績　算出シート　 (6コース) '!AL78)</f>
        <v>0</v>
      </c>
      <c r="DG80" s="447">
        <f>COUNTA('実績　算出シート　 (6コース) '!R80)*('実績　算出シート　 (6コース) '!AL76+'実績　算出シート　 (6コース) '!AL78)</f>
        <v>0</v>
      </c>
      <c r="DM80" s="294"/>
      <c r="DN80" s="167">
        <v>77</v>
      </c>
      <c r="DO80" s="167" t="s">
        <v>347</v>
      </c>
      <c r="DP80" s="167" t="s">
        <v>251</v>
      </c>
      <c r="DQ80" s="477">
        <v>0</v>
      </c>
      <c r="DW80" s="262">
        <v>0</v>
      </c>
      <c r="DZ80" s="244">
        <v>77</v>
      </c>
      <c r="EA80" s="244" t="s">
        <v>347</v>
      </c>
      <c r="EB80" s="244" t="s">
        <v>251</v>
      </c>
      <c r="EC80" s="251">
        <v>0</v>
      </c>
    </row>
    <row r="81" spans="2:133" ht="16.5" customHeight="1" thickBot="1">
      <c r="B81" s="684"/>
      <c r="C81" s="816"/>
      <c r="D81" s="817"/>
      <c r="E81" s="789"/>
      <c r="F81" s="791"/>
      <c r="G81" s="791"/>
      <c r="H81" s="791"/>
      <c r="I81" s="793"/>
      <c r="J81" s="791"/>
      <c r="K81" s="791"/>
      <c r="L81" s="795"/>
      <c r="M81" s="782" t="s">
        <v>91</v>
      </c>
      <c r="N81" s="783"/>
      <c r="O81" s="550"/>
      <c r="P81" s="547"/>
      <c r="Q81" s="529"/>
      <c r="R81" s="530"/>
      <c r="S81" s="801"/>
      <c r="T81" s="765" t="str">
        <f>IF(T79="","",VLOOKUP(T79,$DR:$DU,4,FALSE))</f>
        <v/>
      </c>
      <c r="U81" s="766"/>
      <c r="V81" s="784"/>
      <c r="W81" s="765" t="str">
        <f>IF(W79="","",VLOOKUP(W79,$DR:$DU,4,FALSE))</f>
        <v/>
      </c>
      <c r="X81" s="766"/>
      <c r="Y81" s="784"/>
      <c r="Z81" s="765" t="str">
        <f>IF(Z79="","",VLOOKUP(Z79,$DR:$DU,4,FALSE))</f>
        <v/>
      </c>
      <c r="AA81" s="766"/>
      <c r="AB81" s="784"/>
      <c r="AC81" s="765" t="str">
        <f>IF(AC79="","",VLOOKUP(AC79,$DR:$DU,4,FALSE))</f>
        <v/>
      </c>
      <c r="AD81" s="766"/>
      <c r="AE81" s="784"/>
      <c r="AF81" s="765" t="str">
        <f>IF(AF79="","",VLOOKUP(AF79,'実績　算出シート　 (6コース) '!$DR:$DU,4,FALSE))</f>
        <v/>
      </c>
      <c r="AG81" s="766"/>
      <c r="AH81" s="767"/>
      <c r="AI81" s="776"/>
      <c r="AJ81" s="777"/>
      <c r="AK81" s="778"/>
      <c r="AL81" s="1000"/>
      <c r="AM81" s="1001"/>
      <c r="AN81" s="780"/>
      <c r="AO81" s="780"/>
      <c r="AP81" s="781"/>
      <c r="AQ81" s="994"/>
      <c r="AR81" s="995"/>
      <c r="AS81" s="736"/>
      <c r="AT81" s="737"/>
      <c r="AU81" s="737"/>
      <c r="AV81" s="723"/>
      <c r="AW81" s="724"/>
      <c r="AX81" s="725"/>
      <c r="CB81" s="294"/>
      <c r="CC81" s="167"/>
      <c r="CD81" s="294"/>
      <c r="CE81" s="294"/>
      <c r="CF81" s="294"/>
      <c r="CN81" s="465"/>
      <c r="CO81" s="466" t="s">
        <v>91</v>
      </c>
      <c r="CP81" s="467">
        <f>SUMIF(CH78:CL78,"宇久町",CH79:CL79)*'実績　算出シート　 (6コース) '!AL76</f>
        <v>0</v>
      </c>
      <c r="CQ81" s="468">
        <f>SUMIF(CH78:CL78,"宇久",CH80:CL80)*'実績　算出シート　 (6コース) '!AL78</f>
        <v>0</v>
      </c>
      <c r="CR81" s="460"/>
      <c r="CS81" s="445"/>
      <c r="CT81" s="469"/>
      <c r="CU81" s="470" t="s">
        <v>91</v>
      </c>
      <c r="CV81" s="471" t="str">
        <f>IF('実績　算出シート　 (6コース) '!O81="","0",DA76/CT77)</f>
        <v>0</v>
      </c>
      <c r="CW81" s="472" t="str">
        <f>IF('実績　算出シート　 (6コース) '!O81="","0",DA77/CT77)</f>
        <v>0</v>
      </c>
      <c r="CX81" s="473">
        <f>CV81*'実績　算出シート　 (6コース) '!AL76</f>
        <v>0</v>
      </c>
      <c r="CY81" s="474">
        <f>CW81*'実績　算出シート　 (6コース) '!AL78</f>
        <v>0</v>
      </c>
      <c r="CZ81" s="475">
        <f t="shared" si="14"/>
        <v>0</v>
      </c>
      <c r="DA81" s="457"/>
      <c r="DC81" s="476" t="s">
        <v>91</v>
      </c>
      <c r="DD81" s="471" t="str">
        <f>IF(('実績　算出シート　 (6コース) '!P81)="","0",('実績　算出シート　 (6コース) '!AL76+'実績　算出シート　 (6コース) '!AL78)*'実績　算出シート　 (6コース) '!P81*1000)</f>
        <v>0</v>
      </c>
      <c r="DE81" s="471">
        <f>COUNTA('実績　算出シート　 (6コース) '!O81)*('実績　算出シート　 (6コース) '!AL76+'実績　算出シート　 (6コース) '!AL78)</f>
        <v>0</v>
      </c>
      <c r="DF81" s="471">
        <f>COUNTA('実績　算出シート　 (6コース) '!Q81)*('実績　算出シート　 (6コース) '!AL76+'実績　算出シート　 (6コース) '!AL78)</f>
        <v>0</v>
      </c>
      <c r="DG81" s="471">
        <f>COUNTA('実績　算出シート　 (6コース) '!R81)*('実績　算出シート　 (6コース) '!AL76+'実績　算出シート　 (6コース) '!AL78)</f>
        <v>0</v>
      </c>
      <c r="DJ81" s="390"/>
      <c r="DK81" s="390"/>
      <c r="DL81" s="390"/>
      <c r="DM81" s="380"/>
      <c r="DN81" s="167">
        <v>78</v>
      </c>
      <c r="DO81" s="167" t="s">
        <v>348</v>
      </c>
      <c r="DP81" s="390" t="s">
        <v>251</v>
      </c>
      <c r="DQ81" s="477">
        <v>0</v>
      </c>
      <c r="DW81" s="262">
        <v>0</v>
      </c>
      <c r="DZ81" s="242">
        <v>78</v>
      </c>
      <c r="EA81" s="242" t="s">
        <v>348</v>
      </c>
      <c r="EB81" s="242" t="s">
        <v>251</v>
      </c>
      <c r="EC81" s="243">
        <v>0</v>
      </c>
    </row>
    <row r="82" spans="2:133" ht="16.5" customHeight="1" thickBot="1">
      <c r="B82" s="684">
        <v>3</v>
      </c>
      <c r="C82" s="685"/>
      <c r="D82" s="810"/>
      <c r="E82" s="689" t="s">
        <v>549</v>
      </c>
      <c r="F82" s="690"/>
      <c r="G82" s="691"/>
      <c r="H82" s="691"/>
      <c r="I82" s="691"/>
      <c r="J82" s="691"/>
      <c r="K82" s="691"/>
      <c r="L82" s="692"/>
      <c r="M82" s="996" t="s">
        <v>550</v>
      </c>
      <c r="N82" s="997"/>
      <c r="O82" s="542"/>
      <c r="P82" s="552"/>
      <c r="Q82" s="553"/>
      <c r="R82" s="524"/>
      <c r="S82" s="770" t="s">
        <v>551</v>
      </c>
      <c r="T82" s="422"/>
      <c r="U82" s="675" t="str">
        <f>IF(T82="","",VLOOKUP(T82,$DN:$DQ,3,FALSE))</f>
        <v/>
      </c>
      <c r="V82" s="676"/>
      <c r="W82" s="422"/>
      <c r="X82" s="675" t="str">
        <f>IF(W82="","",VLOOKUP(W82,$DN:$DQ,3,FALSE))</f>
        <v/>
      </c>
      <c r="Y82" s="676"/>
      <c r="Z82" s="422"/>
      <c r="AA82" s="675" t="str">
        <f>IF(Z82="","",VLOOKUP(Z82,$DN:$DQ,3,FALSE))</f>
        <v/>
      </c>
      <c r="AB82" s="676"/>
      <c r="AC82" s="422"/>
      <c r="AD82" s="675" t="str">
        <f>IF(AC82="","",VLOOKUP(AC82,$DN:$DQ,3,FALSE))</f>
        <v/>
      </c>
      <c r="AE82" s="676"/>
      <c r="AF82" s="422"/>
      <c r="AG82" s="675" t="str">
        <f>IF(AF82="","",VLOOKUP(AF82,$DN:$DQ,3,FALSE))</f>
        <v/>
      </c>
      <c r="AH82" s="738"/>
      <c r="AI82" s="829" t="s">
        <v>243</v>
      </c>
      <c r="AJ82" s="741">
        <f>DA82+CR82</f>
        <v>0</v>
      </c>
      <c r="AK82" s="742"/>
      <c r="AL82" s="745"/>
      <c r="AM82" s="746"/>
      <c r="AN82" s="749">
        <f>(AJ82*AL82)</f>
        <v>0</v>
      </c>
      <c r="AO82" s="749"/>
      <c r="AP82" s="750"/>
      <c r="AQ82" s="990">
        <f>SUM(P82:P87)*AL86</f>
        <v>0</v>
      </c>
      <c r="AR82" s="991"/>
      <c r="AS82" s="715"/>
      <c r="AT82" s="716"/>
      <c r="AU82" s="716"/>
      <c r="AV82" s="820"/>
      <c r="AW82" s="821"/>
      <c r="AX82" s="822"/>
      <c r="CB82" s="294"/>
      <c r="CC82" s="167"/>
      <c r="CD82" s="294"/>
      <c r="CE82" s="294"/>
      <c r="CF82" s="294"/>
      <c r="CN82" s="424">
        <v>3</v>
      </c>
      <c r="CO82" s="425" t="s">
        <v>553</v>
      </c>
      <c r="CP82" s="426">
        <f>SUMIF(CH84:CL84,"対馬市",CH85:CL85)*'実績　算出シート　 (6コース) '!AL82</f>
        <v>0</v>
      </c>
      <c r="CQ82" s="427">
        <f>SUMIF(CH84:CL84,"対馬市",CH86:CL86)*'実績　算出シート　 (6コース) '!AL84</f>
        <v>0</v>
      </c>
      <c r="CR82" s="428">
        <f>SUM('実績　算出シート　 (6コース) '!T87:AH87)</f>
        <v>0</v>
      </c>
      <c r="CS82" s="445"/>
      <c r="CT82" s="429" t="s">
        <v>508</v>
      </c>
      <c r="CU82" s="430" t="s">
        <v>553</v>
      </c>
      <c r="CV82" s="431" t="str">
        <f>IF('実績　算出シート　 (6コース) '!O82="","0",DA82/CT83)</f>
        <v>0</v>
      </c>
      <c r="CW82" s="432" t="str">
        <f>IF('実績　算出シート　 (6コース) '!O82="","0",DA83/CT83)</f>
        <v>0</v>
      </c>
      <c r="CX82" s="433">
        <f>CV82*'実績　算出シート　 (6コース) '!AL82</f>
        <v>0</v>
      </c>
      <c r="CY82" s="434">
        <f>CW82*'実績　算出シート　 (6コース) '!AL84</f>
        <v>0</v>
      </c>
      <c r="CZ82" s="435">
        <f t="shared" si="14"/>
        <v>0</v>
      </c>
      <c r="DA82" s="428">
        <f>SUM('実績　算出シート　 (6コース) '!T84:AH84)</f>
        <v>0</v>
      </c>
      <c r="DC82" s="436" t="s">
        <v>553</v>
      </c>
      <c r="DD82" s="431" t="str">
        <f>IF(('実績　算出シート　 (6コース) '!P82)="","0",('実績　算出シート　 (6コース) '!AL82+'実績　算出シート　 (6コース) '!AL84)*'実績　算出シート　 (6コース) '!P82*1000)</f>
        <v>0</v>
      </c>
      <c r="DE82" s="431">
        <f>COUNTA('実績　算出シート　 (6コース) '!O82)*('実績　算出シート　 (6コース) '!AL82+'実績　算出シート　 (6コース) '!AL84)</f>
        <v>0</v>
      </c>
      <c r="DF82" s="431">
        <f>COUNTA('実績　算出シート　 (6コース) '!Q82)*('実績　算出シート　 (6コース) '!AL82+'実績　算出シート　 (6コース) '!AL84)</f>
        <v>0</v>
      </c>
      <c r="DG82" s="431">
        <f>COUNTA('実績　算出シート　 (6コース) '!R82)*('実績　算出シート　 (6コース) '!AL82+'実績　算出シート　 (6コース) '!AL84)</f>
        <v>0</v>
      </c>
      <c r="DJ82" s="390"/>
      <c r="DK82" s="390"/>
      <c r="DL82" s="390"/>
      <c r="DM82" s="294"/>
      <c r="DN82" s="167">
        <v>79</v>
      </c>
      <c r="DO82" s="167" t="s">
        <v>349</v>
      </c>
      <c r="DP82" s="167" t="s">
        <v>251</v>
      </c>
      <c r="DQ82" s="477">
        <v>100</v>
      </c>
      <c r="DW82" s="262">
        <v>50</v>
      </c>
      <c r="DZ82" s="242">
        <v>79</v>
      </c>
      <c r="EA82" s="242" t="s">
        <v>349</v>
      </c>
      <c r="EB82" s="242" t="s">
        <v>251</v>
      </c>
      <c r="EC82" s="243">
        <v>100</v>
      </c>
    </row>
    <row r="83" spans="2:133" ht="16.5" customHeight="1">
      <c r="B83" s="684"/>
      <c r="C83" s="809"/>
      <c r="D83" s="811"/>
      <c r="E83" s="726"/>
      <c r="F83" s="727"/>
      <c r="G83" s="727"/>
      <c r="H83" s="727"/>
      <c r="I83" s="727"/>
      <c r="J83" s="727"/>
      <c r="K83" s="727"/>
      <c r="L83" s="728"/>
      <c r="M83" s="704" t="s">
        <v>554</v>
      </c>
      <c r="N83" s="705"/>
      <c r="O83" s="546"/>
      <c r="P83" s="547"/>
      <c r="Q83" s="548"/>
      <c r="R83" s="526"/>
      <c r="S83" s="771"/>
      <c r="T83" s="729" t="str">
        <f>IF(T82="","",VLOOKUP(T82,$DN:$DQ,2,FALSE))</f>
        <v/>
      </c>
      <c r="U83" s="730"/>
      <c r="V83" s="731"/>
      <c r="W83" s="729" t="str">
        <f>IF(W82="","",VLOOKUP(W82,$DN:$DQ,2,FALSE))</f>
        <v/>
      </c>
      <c r="X83" s="730"/>
      <c r="Y83" s="731"/>
      <c r="Z83" s="729" t="str">
        <f>IF(Z82="","",VLOOKUP(Z82,$DN:$DQ,2,FALSE))</f>
        <v/>
      </c>
      <c r="AA83" s="730"/>
      <c r="AB83" s="731"/>
      <c r="AC83" s="729" t="str">
        <f>IF(AC82="","",VLOOKUP(AC82,$DN:$DQ,2,FALSE))</f>
        <v/>
      </c>
      <c r="AD83" s="730"/>
      <c r="AE83" s="731"/>
      <c r="AF83" s="729" t="str">
        <f>IF(AF82="","",VLOOKUP(AF82,$DN:$DQ,2,FALSE))</f>
        <v/>
      </c>
      <c r="AG83" s="730"/>
      <c r="AH83" s="731"/>
      <c r="AI83" s="740"/>
      <c r="AJ83" s="743"/>
      <c r="AK83" s="744"/>
      <c r="AL83" s="747"/>
      <c r="AM83" s="748"/>
      <c r="AN83" s="751"/>
      <c r="AO83" s="751"/>
      <c r="AP83" s="752"/>
      <c r="AQ83" s="992"/>
      <c r="AR83" s="993"/>
      <c r="AS83" s="732"/>
      <c r="AT83" s="733"/>
      <c r="AU83" s="1002"/>
      <c r="AV83" s="823"/>
      <c r="AW83" s="824"/>
      <c r="AX83" s="825"/>
      <c r="CB83" s="294"/>
      <c r="CC83" s="167"/>
      <c r="CD83" s="294"/>
      <c r="CE83" s="294"/>
      <c r="CF83" s="294"/>
      <c r="CN83" s="440"/>
      <c r="CO83" s="441" t="s">
        <v>555</v>
      </c>
      <c r="CP83" s="442">
        <f>SUMIF(CH84:CL84,"壱岐市",CH85:CL85)*'実績　算出シート　 (6コース) '!AL82</f>
        <v>0</v>
      </c>
      <c r="CQ83" s="443">
        <f>SUMIF(CH84:CL84,"壱岐市",CH86:CL86)*'実績　算出シート　 (6コース) '!AL84</f>
        <v>0</v>
      </c>
      <c r="CR83" s="444">
        <f>CR82</f>
        <v>0</v>
      </c>
      <c r="CS83" s="445"/>
      <c r="CT83" s="700">
        <f>COUNTA('実績　算出シート　 (6コース) '!O82:O87)</f>
        <v>0</v>
      </c>
      <c r="CU83" s="446" t="s">
        <v>555</v>
      </c>
      <c r="CV83" s="447" t="str">
        <f>IF('実績　算出シート　 (6コース) '!O83="","0",DA82/CT83)</f>
        <v>0</v>
      </c>
      <c r="CW83" s="448" t="str">
        <f>IF('実績　算出シート　 (6コース) '!O83="","0",DA83/CT83)</f>
        <v>0</v>
      </c>
      <c r="CX83" s="449">
        <f>CV83*'実績　算出シート　 (6コース) '!AL82</f>
        <v>0</v>
      </c>
      <c r="CY83" s="450">
        <f>CW83*'実績　算出シート　 (6コース) '!AL84</f>
        <v>0</v>
      </c>
      <c r="CZ83" s="451">
        <f t="shared" si="14"/>
        <v>0</v>
      </c>
      <c r="DA83" s="444">
        <f>CL109</f>
        <v>0</v>
      </c>
      <c r="DC83" s="452" t="s">
        <v>555</v>
      </c>
      <c r="DD83" s="447" t="str">
        <f>IF(('実績　算出シート　 (6コース) '!P83)="","0",('実績　算出シート　 (6コース) '!AL82+'実績　算出シート　 (6コース) '!AL84)*'実績　算出シート　 (6コース) '!P83*1000)</f>
        <v>0</v>
      </c>
      <c r="DE83" s="447">
        <f>COUNTA('実績　算出シート　 (6コース) '!O83)*('実績　算出シート　 (6コース) '!AL82+'実績　算出シート　 (6コース) '!AL84)</f>
        <v>0</v>
      </c>
      <c r="DF83" s="447">
        <f>COUNTA('実績　算出シート　 (6コース) '!Q83)*('実績　算出シート　 (6コース) '!AL82+'実績　算出シート　 (6コース) '!AL84)</f>
        <v>0</v>
      </c>
      <c r="DG83" s="447">
        <f>COUNTA('実績　算出シート　 (6コース) '!R83)*('実績　算出シート　 (6コース) '!AL82+'実績　算出シート　 (6コース) '!AL84)</f>
        <v>0</v>
      </c>
      <c r="DJ83" s="390"/>
      <c r="DK83" s="390"/>
      <c r="DL83" s="294"/>
      <c r="DM83" s="294"/>
      <c r="DN83" s="167">
        <v>80</v>
      </c>
      <c r="DO83" s="167" t="s">
        <v>350</v>
      </c>
      <c r="DP83" s="390" t="s">
        <v>251</v>
      </c>
      <c r="DQ83" s="477">
        <v>200</v>
      </c>
      <c r="DW83" s="262">
        <v>100</v>
      </c>
      <c r="DZ83" s="245">
        <v>80</v>
      </c>
      <c r="EA83" s="245" t="s">
        <v>350</v>
      </c>
      <c r="EB83" s="245" t="s">
        <v>251</v>
      </c>
      <c r="EC83" s="252">
        <v>200</v>
      </c>
    </row>
    <row r="84" spans="2:133" ht="16.5" customHeight="1">
      <c r="B84" s="684"/>
      <c r="C84" s="818" t="s">
        <v>601</v>
      </c>
      <c r="D84" s="819"/>
      <c r="E84" s="726"/>
      <c r="F84" s="727"/>
      <c r="G84" s="727"/>
      <c r="H84" s="727"/>
      <c r="I84" s="727"/>
      <c r="J84" s="727"/>
      <c r="K84" s="727"/>
      <c r="L84" s="728"/>
      <c r="M84" s="704" t="s">
        <v>88</v>
      </c>
      <c r="N84" s="705"/>
      <c r="O84" s="546"/>
      <c r="P84" s="547"/>
      <c r="Q84" s="548"/>
      <c r="R84" s="549"/>
      <c r="S84" s="772"/>
      <c r="T84" s="706" t="str">
        <f>IF(T82="","",VLOOKUP(T82,$DN:$DQ,4,FALSE))</f>
        <v/>
      </c>
      <c r="U84" s="707"/>
      <c r="V84" s="708"/>
      <c r="W84" s="706" t="str">
        <f>IF(W82="","",VLOOKUP(W82,$DN:$DQ,4,FALSE))</f>
        <v/>
      </c>
      <c r="X84" s="707"/>
      <c r="Y84" s="708"/>
      <c r="Z84" s="706" t="str">
        <f>IF(Z82="","",VLOOKUP(Z82,$DN:$DQ,4,FALSE))</f>
        <v/>
      </c>
      <c r="AA84" s="707"/>
      <c r="AB84" s="708"/>
      <c r="AC84" s="706" t="str">
        <f>IF(AC82="","",VLOOKUP(AC82,$DN:$DQ,4,FALSE))</f>
        <v/>
      </c>
      <c r="AD84" s="707"/>
      <c r="AE84" s="708"/>
      <c r="AF84" s="706" t="str">
        <f>IF(AF82="","",VLOOKUP(AF82,$DN:$DQ,4,FALSE))</f>
        <v/>
      </c>
      <c r="AG84" s="707"/>
      <c r="AH84" s="708"/>
      <c r="AI84" s="709" t="s">
        <v>561</v>
      </c>
      <c r="AJ84" s="711">
        <f>CR83+DA83</f>
        <v>0</v>
      </c>
      <c r="AK84" s="712"/>
      <c r="AL84" s="759"/>
      <c r="AM84" s="760"/>
      <c r="AN84" s="751">
        <f>(AJ84*AL84)</f>
        <v>0</v>
      </c>
      <c r="AO84" s="751"/>
      <c r="AP84" s="752"/>
      <c r="AQ84" s="992"/>
      <c r="AR84" s="993"/>
      <c r="AS84" s="734"/>
      <c r="AT84" s="735"/>
      <c r="AU84" s="1003"/>
      <c r="AV84" s="823"/>
      <c r="AW84" s="824"/>
      <c r="AX84" s="825"/>
      <c r="CB84" s="294"/>
      <c r="CC84" s="167"/>
      <c r="CD84" s="294"/>
      <c r="CE84" s="294"/>
      <c r="CF84" s="294"/>
      <c r="CG84" s="455" t="s">
        <v>562</v>
      </c>
      <c r="CH84" s="456" t="e">
        <f>VLOOKUP('実績　算出シート　 (6コース) '!T85,$DR:$DV,5,FALSE)</f>
        <v>#N/A</v>
      </c>
      <c r="CI84" s="456" t="e">
        <f>VLOOKUP('実績　算出シート　 (6コース) '!W85,$DR:$DV,5,FALSE)</f>
        <v>#N/A</v>
      </c>
      <c r="CJ84" s="456" t="e">
        <f>VLOOKUP('実績　算出シート　 (6コース) '!Z85,$DR:$DV,5,FALSE)</f>
        <v>#N/A</v>
      </c>
      <c r="CK84" s="456" t="e">
        <f>VLOOKUP('実績　算出シート　 (6コース) '!AC85,$DR:$DV,5,FALSE)</f>
        <v>#N/A</v>
      </c>
      <c r="CL84" s="456" t="e">
        <f>VLOOKUP('実績　算出シート　 (6コース) '!AF85,$DR:$DV,5,FALSE)</f>
        <v>#N/A</v>
      </c>
      <c r="CN84" s="440"/>
      <c r="CO84" s="441" t="s">
        <v>88</v>
      </c>
      <c r="CP84" s="442">
        <f>SUMIF(CH84:CL84,"五島市",CH85:CL85)*'実績　算出シート　 (6コース) '!AL82</f>
        <v>0</v>
      </c>
      <c r="CQ84" s="443">
        <f>SUMIF(CH84:CL84,"五島市",CH86:CL86)*'実績　算出シート　 (6コース) '!AL84</f>
        <v>0</v>
      </c>
      <c r="CR84" s="460"/>
      <c r="CS84" s="445"/>
      <c r="CT84" s="701"/>
      <c r="CU84" s="446" t="s">
        <v>88</v>
      </c>
      <c r="CV84" s="447" t="str">
        <f>IF('実績　算出シート　 (6コース) '!O84="","0",DA82/CT83)</f>
        <v>0</v>
      </c>
      <c r="CW84" s="448" t="str">
        <f>IF('実績　算出シート　 (6コース) '!O84="","0",DA83/CT83)</f>
        <v>0</v>
      </c>
      <c r="CX84" s="449">
        <f>CV84*'実績　算出シート　 (6コース) '!AL82</f>
        <v>0</v>
      </c>
      <c r="CY84" s="450">
        <f>CW84*'実績　算出シート　 (6コース) '!AL84</f>
        <v>0</v>
      </c>
      <c r="CZ84" s="451">
        <f t="shared" si="14"/>
        <v>0</v>
      </c>
      <c r="DA84" s="457"/>
      <c r="DC84" s="452" t="s">
        <v>88</v>
      </c>
      <c r="DD84" s="447" t="str">
        <f>IF(('実績　算出シート　 (6コース) '!P84)="","0",('実績　算出シート　 (6コース) '!AL82+'実績　算出シート　 (6コース) '!AL84)*'実績　算出シート　 (6コース) '!P84*1000)</f>
        <v>0</v>
      </c>
      <c r="DE84" s="447">
        <f>COUNTA('実績　算出シート　 (6コース) '!O84)*('実績　算出シート　 (6コース) '!AL82+'実績　算出シート　 (6コース) '!AL84)</f>
        <v>0</v>
      </c>
      <c r="DF84" s="447">
        <f>COUNTA('実績　算出シート　 (6コース) '!Q84)*('実績　算出シート　 (6コース) '!AL82+'実績　算出シート　 (6コース) '!AL84)</f>
        <v>0</v>
      </c>
      <c r="DG84" s="447">
        <f>COUNTA('実績　算出シート　 (6コース) '!R84)*('実績　算出シート　 (6コース) '!AL82+'実績　算出シート　 (6コース) '!AL84)</f>
        <v>0</v>
      </c>
      <c r="DK84" s="390"/>
      <c r="DL84" s="390"/>
      <c r="DM84" s="294"/>
      <c r="DN84" s="167">
        <v>81</v>
      </c>
      <c r="DO84" s="167" t="s">
        <v>351</v>
      </c>
      <c r="DP84" s="167" t="s">
        <v>251</v>
      </c>
      <c r="DQ84" s="477">
        <v>0</v>
      </c>
      <c r="DU84" s="167"/>
      <c r="DV84" s="167"/>
      <c r="DW84" s="262">
        <v>0</v>
      </c>
      <c r="DZ84" s="242">
        <v>81</v>
      </c>
      <c r="EA84" s="242" t="s">
        <v>351</v>
      </c>
      <c r="EB84" s="242" t="s">
        <v>251</v>
      </c>
      <c r="EC84" s="243">
        <v>0</v>
      </c>
    </row>
    <row r="85" spans="2:133" ht="16.5" customHeight="1" thickBot="1">
      <c r="B85" s="684"/>
      <c r="C85" s="812"/>
      <c r="D85" s="813"/>
      <c r="E85" s="726"/>
      <c r="F85" s="727"/>
      <c r="G85" s="727"/>
      <c r="H85" s="727"/>
      <c r="I85" s="727"/>
      <c r="J85" s="727"/>
      <c r="K85" s="727"/>
      <c r="L85" s="728"/>
      <c r="M85" s="704" t="s">
        <v>568</v>
      </c>
      <c r="N85" s="705"/>
      <c r="O85" s="546"/>
      <c r="P85" s="547"/>
      <c r="Q85" s="548"/>
      <c r="R85" s="549"/>
      <c r="S85" s="799" t="s">
        <v>569</v>
      </c>
      <c r="T85" s="458"/>
      <c r="U85" s="785" t="str">
        <f>IF(T85="","",VLOOKUP(T85,$DR:$DU,3,FALSE))</f>
        <v/>
      </c>
      <c r="V85" s="786"/>
      <c r="W85" s="458"/>
      <c r="X85" s="785" t="str">
        <f>IF(W85="","",VLOOKUP(W85,$DR:$DU,3,FALSE))</f>
        <v/>
      </c>
      <c r="Y85" s="786"/>
      <c r="Z85" s="458"/>
      <c r="AA85" s="785" t="str">
        <f>IF(Z85="","",VLOOKUP(Z85,$DR:$DU,3,FALSE))</f>
        <v/>
      </c>
      <c r="AB85" s="786"/>
      <c r="AC85" s="458"/>
      <c r="AD85" s="785" t="str">
        <f>IF(AC85="","",VLOOKUP(AC85,$DR:$DU,3,FALSE))</f>
        <v/>
      </c>
      <c r="AE85" s="786"/>
      <c r="AF85" s="458"/>
      <c r="AG85" s="785" t="str">
        <f>IF(AF85="","",VLOOKUP(AF85,'実績　算出シート　 (6コース) '!$DR:$DU,3,FALSE))</f>
        <v/>
      </c>
      <c r="AH85" s="787"/>
      <c r="AI85" s="710"/>
      <c r="AJ85" s="713"/>
      <c r="AK85" s="714"/>
      <c r="AL85" s="761"/>
      <c r="AM85" s="762"/>
      <c r="AN85" s="763"/>
      <c r="AO85" s="763"/>
      <c r="AP85" s="764"/>
      <c r="AQ85" s="992"/>
      <c r="AR85" s="993"/>
      <c r="AS85" s="734"/>
      <c r="AT85" s="735"/>
      <c r="AU85" s="1003"/>
      <c r="AV85" s="823"/>
      <c r="AW85" s="824"/>
      <c r="AX85" s="825"/>
      <c r="CB85" s="294"/>
      <c r="CC85" s="390"/>
      <c r="CD85" s="294"/>
      <c r="CE85" s="294"/>
      <c r="CF85" s="294"/>
      <c r="CG85" s="455" t="s">
        <v>570</v>
      </c>
      <c r="CH85" s="459" t="e">
        <f>VLOOKUP('実績　算出シート　 (6コース) '!T85,$DR:$DV,4,FALSE)</f>
        <v>#N/A</v>
      </c>
      <c r="CI85" s="459" t="e">
        <f>VLOOKUP('実績　算出シート　 (6コース) '!W85,$DR:$DV,4,FALSE)</f>
        <v>#N/A</v>
      </c>
      <c r="CJ85" s="459" t="e">
        <f>VLOOKUP('実績　算出シート　 (6コース) '!Z85,$DR:$DV,4,FALSE)</f>
        <v>#N/A</v>
      </c>
      <c r="CK85" s="459" t="e">
        <f>VLOOKUP('実績　算出シート　 (6コース) '!AC85,$DR:$DV,4,FALSE)</f>
        <v>#N/A</v>
      </c>
      <c r="CL85" s="459" t="e">
        <f>VLOOKUP('実績　算出シート　 (6コース) '!AF85,$DR:$DV,4,FALSE)</f>
        <v>#N/A</v>
      </c>
      <c r="CN85" s="440"/>
      <c r="CO85" s="441" t="s">
        <v>568</v>
      </c>
      <c r="CP85" s="442">
        <f>SUMIF(CH84:CL84,"新上五島町",CH85:CL85)*'実績　算出シート　 (6コース) '!AL82</f>
        <v>0</v>
      </c>
      <c r="CQ85" s="443">
        <f>SUMIF(CH84:CL84,"上五島",CH86:CL86)*'実績　算出シート　 (6コース) '!AL84</f>
        <v>0</v>
      </c>
      <c r="CR85" s="460"/>
      <c r="CS85" s="445"/>
      <c r="CT85" s="461"/>
      <c r="CU85" s="446" t="s">
        <v>568</v>
      </c>
      <c r="CV85" s="447" t="str">
        <f>IF('実績　算出シート　 (6コース) '!O85="","0",DA82/CT83)</f>
        <v>0</v>
      </c>
      <c r="CW85" s="448" t="str">
        <f>IF('実績　算出シート　 (6コース) '!O85="","0",DA83/CT83)</f>
        <v>0</v>
      </c>
      <c r="CX85" s="449">
        <f>CV85*'実績　算出シート　 (6コース) '!AL82</f>
        <v>0</v>
      </c>
      <c r="CY85" s="450">
        <f>CW85*'実績　算出シート　 (6コース) '!AL84</f>
        <v>0</v>
      </c>
      <c r="CZ85" s="451">
        <f t="shared" si="14"/>
        <v>0</v>
      </c>
      <c r="DA85" s="457"/>
      <c r="DB85" s="462"/>
      <c r="DC85" s="452" t="s">
        <v>568</v>
      </c>
      <c r="DD85" s="447" t="str">
        <f>IF(('実績　算出シート　 (6コース) '!P85)="","0",('実績　算出シート　 (6コース) '!AL82+'実績　算出シート　 (6コース) '!AL84)*'実績　算出シート　 (6コース) '!P85*1000)</f>
        <v>0</v>
      </c>
      <c r="DE85" s="447">
        <f>COUNTA('実績　算出シート　 (6コース) '!O85)*('実績　算出シート　 (6コース) '!AL82+'実績　算出シート　 (6コース) '!AL84)</f>
        <v>0</v>
      </c>
      <c r="DF85" s="447">
        <f>COUNTA('実績　算出シート　 (6コース) '!Q85)*('実績　算出シート　 (6コース) '!AL82+'実績　算出シート　 (6コース) '!AL84)</f>
        <v>0</v>
      </c>
      <c r="DG85" s="447">
        <f>COUNTA('実績　算出シート　 (6コース) '!R85)*('実績　算出シート　 (6コース) '!AL82+'実績　算出シート　 (6コース) '!AL84)</f>
        <v>0</v>
      </c>
      <c r="DK85" s="390"/>
      <c r="DL85" s="390"/>
      <c r="DM85" s="294"/>
      <c r="DN85" s="167">
        <v>82</v>
      </c>
      <c r="DO85" s="167" t="s">
        <v>352</v>
      </c>
      <c r="DP85" s="390" t="s">
        <v>251</v>
      </c>
      <c r="DQ85" s="477">
        <v>100</v>
      </c>
      <c r="DU85" s="167"/>
      <c r="DV85" s="167"/>
      <c r="DW85" s="262">
        <v>50</v>
      </c>
      <c r="DZ85" s="244">
        <v>82</v>
      </c>
      <c r="EA85" s="244" t="s">
        <v>352</v>
      </c>
      <c r="EB85" s="244" t="s">
        <v>251</v>
      </c>
      <c r="EC85" s="251">
        <v>100</v>
      </c>
    </row>
    <row r="86" spans="2:133" ht="16.5" customHeight="1">
      <c r="B86" s="684"/>
      <c r="C86" s="814"/>
      <c r="D86" s="815"/>
      <c r="E86" s="788" t="s">
        <v>574</v>
      </c>
      <c r="F86" s="790"/>
      <c r="G86" s="790"/>
      <c r="H86" s="790"/>
      <c r="I86" s="792" t="s">
        <v>575</v>
      </c>
      <c r="J86" s="790"/>
      <c r="K86" s="790"/>
      <c r="L86" s="794"/>
      <c r="M86" s="704" t="s">
        <v>90</v>
      </c>
      <c r="N86" s="705"/>
      <c r="O86" s="546"/>
      <c r="P86" s="547"/>
      <c r="Q86" s="528"/>
      <c r="R86" s="549"/>
      <c r="S86" s="800"/>
      <c r="T86" s="796" t="str">
        <f>IF(T85="","",VLOOKUP(T85,$DR:$DU,2,FALSE))</f>
        <v/>
      </c>
      <c r="U86" s="797"/>
      <c r="V86" s="798"/>
      <c r="W86" s="796" t="str">
        <f>IF(W85="","",VLOOKUP(W85,$DR:$DU,2,FALSE))</f>
        <v/>
      </c>
      <c r="X86" s="797"/>
      <c r="Y86" s="798"/>
      <c r="Z86" s="796" t="str">
        <f>IF(Z85="","",VLOOKUP(Z85,$DR:$DU,2,FALSE))</f>
        <v/>
      </c>
      <c r="AA86" s="797"/>
      <c r="AB86" s="798"/>
      <c r="AC86" s="796" t="str">
        <f>IF(AC85="","",VLOOKUP(AC85,$DR:$DU,2,FALSE))</f>
        <v/>
      </c>
      <c r="AD86" s="797"/>
      <c r="AE86" s="798"/>
      <c r="AF86" s="796" t="str">
        <f>IF(AF85="","",VLOOKUP(AF85,'実績　算出シート　 (6コース) '!$DR:$DU,2,FALSE))</f>
        <v/>
      </c>
      <c r="AG86" s="797"/>
      <c r="AH86" s="808"/>
      <c r="AI86" s="773" t="s">
        <v>144</v>
      </c>
      <c r="AJ86" s="774"/>
      <c r="AK86" s="775"/>
      <c r="AL86" s="998">
        <f>AL82+AL84</f>
        <v>0</v>
      </c>
      <c r="AM86" s="999"/>
      <c r="AN86" s="749">
        <f>AN82+AN84</f>
        <v>0</v>
      </c>
      <c r="AO86" s="749"/>
      <c r="AP86" s="779"/>
      <c r="AQ86" s="992"/>
      <c r="AR86" s="993"/>
      <c r="AS86" s="734"/>
      <c r="AT86" s="735"/>
      <c r="AU86" s="1003"/>
      <c r="AV86" s="823"/>
      <c r="AW86" s="824"/>
      <c r="AX86" s="825"/>
      <c r="CB86" s="294"/>
      <c r="CC86" s="390"/>
      <c r="CD86" s="294"/>
      <c r="CE86" s="294"/>
      <c r="CF86" s="294"/>
      <c r="CG86" s="455" t="s">
        <v>576</v>
      </c>
      <c r="CH86" s="459" t="e">
        <f>CH85</f>
        <v>#N/A</v>
      </c>
      <c r="CI86" s="459" t="e">
        <f>CI85</f>
        <v>#N/A</v>
      </c>
      <c r="CJ86" s="459" t="e">
        <f>CJ85</f>
        <v>#N/A</v>
      </c>
      <c r="CK86" s="459" t="e">
        <f>CK85</f>
        <v>#N/A</v>
      </c>
      <c r="CL86" s="459" t="e">
        <f>CL85</f>
        <v>#N/A</v>
      </c>
      <c r="CN86" s="440"/>
      <c r="CO86" s="441" t="s">
        <v>90</v>
      </c>
      <c r="CP86" s="442">
        <f>SUMIF(CH84:CL84,"小値賀町",CH85:CL85)*'実績　算出シート　 (6コース) '!AL82</f>
        <v>0</v>
      </c>
      <c r="CQ86" s="443">
        <f>SUMIF(CH84:CL84,"小値賀",CH86:CL86)*'実績　算出シート　 (6コース) '!AL84</f>
        <v>0</v>
      </c>
      <c r="CR86" s="460"/>
      <c r="CS86" s="445"/>
      <c r="CT86" s="461"/>
      <c r="CU86" s="446" t="s">
        <v>90</v>
      </c>
      <c r="CV86" s="447" t="str">
        <f>IF('実績　算出シート　 (6コース) '!O86="","0",DA82/CT83)</f>
        <v>0</v>
      </c>
      <c r="CW86" s="448" t="str">
        <f>IF('実績　算出シート　 (6コース) '!O86="","0",DA83/CT83)</f>
        <v>0</v>
      </c>
      <c r="CX86" s="449">
        <f>CV86*'実績　算出シート　 (6コース) '!AL82</f>
        <v>0</v>
      </c>
      <c r="CY86" s="450">
        <f>CW86*'実績　算出シート　 (6コース) '!AL84</f>
        <v>0</v>
      </c>
      <c r="CZ86" s="451">
        <f t="shared" si="14"/>
        <v>0</v>
      </c>
      <c r="DA86" s="457"/>
      <c r="DB86" s="462"/>
      <c r="DC86" s="452" t="s">
        <v>90</v>
      </c>
      <c r="DD86" s="447" t="str">
        <f>IF(('実績　算出シート　 (6コース) '!P86)="","0",('実績　算出シート　 (6コース) '!AL82+'実績　算出シート　 (6コース) '!AL84)*'実績　算出シート　 (6コース) '!P86*1000)</f>
        <v>0</v>
      </c>
      <c r="DE86" s="447">
        <f>COUNTA('実績　算出シート　 (6コース) '!O86)*('実績　算出シート　 (6コース) '!AL82+'実績　算出シート　 (6コース) '!AL84)</f>
        <v>0</v>
      </c>
      <c r="DF86" s="447">
        <f>COUNTA('実績　算出シート　 (6コース) '!Q86)*('実績　算出シート　 (6コース) '!AL82+'実績　算出シート　 (6コース) '!AL84)</f>
        <v>0</v>
      </c>
      <c r="DG86" s="447">
        <f>COUNTA('実績　算出シート　 (6コース) '!R86)*('実績　算出シート　 (6コース) '!AL82+'実績　算出シート　 (6コース) '!AL84)</f>
        <v>0</v>
      </c>
      <c r="DL86" s="165"/>
      <c r="DM86" s="294"/>
      <c r="DN86" s="167">
        <v>83</v>
      </c>
      <c r="DO86" s="167" t="s">
        <v>353</v>
      </c>
      <c r="DP86" s="167" t="s">
        <v>251</v>
      </c>
      <c r="DQ86" s="477">
        <v>200</v>
      </c>
      <c r="DU86" s="167"/>
      <c r="DV86" s="167"/>
      <c r="DW86" s="262">
        <v>100</v>
      </c>
      <c r="DZ86" s="242">
        <v>83</v>
      </c>
      <c r="EA86" s="242" t="s">
        <v>353</v>
      </c>
      <c r="EB86" s="242" t="s">
        <v>251</v>
      </c>
      <c r="EC86" s="243">
        <v>200</v>
      </c>
    </row>
    <row r="87" spans="2:133" ht="16.5" customHeight="1" thickBot="1">
      <c r="B87" s="684"/>
      <c r="C87" s="816"/>
      <c r="D87" s="817"/>
      <c r="E87" s="789"/>
      <c r="F87" s="791"/>
      <c r="G87" s="791"/>
      <c r="H87" s="791"/>
      <c r="I87" s="793"/>
      <c r="J87" s="791"/>
      <c r="K87" s="791"/>
      <c r="L87" s="795"/>
      <c r="M87" s="782" t="s">
        <v>91</v>
      </c>
      <c r="N87" s="783"/>
      <c r="O87" s="550"/>
      <c r="P87" s="547"/>
      <c r="Q87" s="529"/>
      <c r="R87" s="530"/>
      <c r="S87" s="801"/>
      <c r="T87" s="765" t="str">
        <f>IF(T85="","",VLOOKUP(T85,$DR:$DU,4,FALSE))</f>
        <v/>
      </c>
      <c r="U87" s="766"/>
      <c r="V87" s="784"/>
      <c r="W87" s="765" t="str">
        <f>IF(W85="","",VLOOKUP(W85,$DR:$DU,4,FALSE))</f>
        <v/>
      </c>
      <c r="X87" s="766"/>
      <c r="Y87" s="784"/>
      <c r="Z87" s="765" t="str">
        <f>IF(Z85="","",VLOOKUP(Z85,$DR:$DU,4,FALSE))</f>
        <v/>
      </c>
      <c r="AA87" s="766"/>
      <c r="AB87" s="784"/>
      <c r="AC87" s="765" t="str">
        <f>IF(AC85="","",VLOOKUP(AC85,$DR:$DU,4,FALSE))</f>
        <v/>
      </c>
      <c r="AD87" s="766"/>
      <c r="AE87" s="784"/>
      <c r="AF87" s="765" t="str">
        <f>IF(AF85="","",VLOOKUP(AF85,'実績　算出シート　 (6コース) '!$DR:$DU,4,FALSE))</f>
        <v/>
      </c>
      <c r="AG87" s="766"/>
      <c r="AH87" s="767"/>
      <c r="AI87" s="776"/>
      <c r="AJ87" s="777"/>
      <c r="AK87" s="778"/>
      <c r="AL87" s="1000"/>
      <c r="AM87" s="1001"/>
      <c r="AN87" s="780"/>
      <c r="AO87" s="780"/>
      <c r="AP87" s="781"/>
      <c r="AQ87" s="994"/>
      <c r="AR87" s="995"/>
      <c r="AS87" s="736"/>
      <c r="AT87" s="737"/>
      <c r="AU87" s="1004"/>
      <c r="AV87" s="826"/>
      <c r="AW87" s="827"/>
      <c r="AX87" s="828"/>
      <c r="CB87" s="294"/>
      <c r="CC87" s="390"/>
      <c r="CD87" s="294"/>
      <c r="CE87" s="294"/>
      <c r="CF87" s="294"/>
      <c r="CN87" s="465"/>
      <c r="CO87" s="466" t="s">
        <v>91</v>
      </c>
      <c r="CP87" s="467">
        <f>SUMIF(CH84:CL84,"宇久町",CH85:CL85)*'実績　算出シート　 (6コース) '!AL82</f>
        <v>0</v>
      </c>
      <c r="CQ87" s="468">
        <f>SUMIF(CH84:CL84,"宇久",CH86:CL86)*'実績　算出シート　 (6コース) '!AL84</f>
        <v>0</v>
      </c>
      <c r="CR87" s="460"/>
      <c r="CS87" s="445"/>
      <c r="CT87" s="469"/>
      <c r="CU87" s="470" t="s">
        <v>91</v>
      </c>
      <c r="CV87" s="471" t="str">
        <f>IF('実績　算出シート　 (6コース) '!O87="","0",DA82/CT83)</f>
        <v>0</v>
      </c>
      <c r="CW87" s="472" t="str">
        <f>IF('実績　算出シート　 (6コース) '!O87="","0",DA83/CT83)</f>
        <v>0</v>
      </c>
      <c r="CX87" s="473">
        <f>CV87*'実績　算出シート　 (6コース) '!AL82</f>
        <v>0</v>
      </c>
      <c r="CY87" s="474">
        <f>CW87*'実績　算出シート　 (6コース) '!AL84</f>
        <v>0</v>
      </c>
      <c r="CZ87" s="475">
        <f t="shared" si="14"/>
        <v>0</v>
      </c>
      <c r="DA87" s="457"/>
      <c r="DC87" s="476" t="s">
        <v>91</v>
      </c>
      <c r="DD87" s="471" t="str">
        <f>IF(('実績　算出シート　 (6コース) '!P87)="","0",('実績　算出シート　 (6コース) '!AL82+'実績　算出シート　 (6コース) '!AL84)*'実績　算出シート　 (6コース) '!P87*1000)</f>
        <v>0</v>
      </c>
      <c r="DE87" s="471">
        <f>COUNTA('実績　算出シート　 (6コース) '!O87)*('実績　算出シート　 (6コース) '!AL82+'実績　算出シート　 (6コース) '!AL84)</f>
        <v>0</v>
      </c>
      <c r="DF87" s="471">
        <f>COUNTA('実績　算出シート　 (6コース) '!Q87)*('実績　算出シート　 (6コース) '!AL82+'実績　算出シート　 (6コース) '!AL84)</f>
        <v>0</v>
      </c>
      <c r="DG87" s="471">
        <f>COUNTA('実績　算出シート　 (6コース) '!R87)*('実績　算出シート　 (6コース) '!AL82+'実績　算出シート　 (6コース) '!AL84)</f>
        <v>0</v>
      </c>
      <c r="DL87" s="165"/>
      <c r="DM87" s="294"/>
      <c r="DN87" s="167">
        <v>84</v>
      </c>
      <c r="DO87" s="167" t="s">
        <v>354</v>
      </c>
      <c r="DP87" s="167" t="s">
        <v>251</v>
      </c>
      <c r="DQ87" s="477">
        <v>100</v>
      </c>
      <c r="DU87" s="167"/>
      <c r="DV87" s="167"/>
      <c r="DW87" s="262">
        <v>50</v>
      </c>
      <c r="DZ87" s="242">
        <v>84</v>
      </c>
      <c r="EA87" s="242" t="s">
        <v>354</v>
      </c>
      <c r="EB87" s="242" t="s">
        <v>251</v>
      </c>
      <c r="EC87" s="243">
        <v>100</v>
      </c>
    </row>
    <row r="88" spans="2:133" ht="16.5" customHeight="1" thickBot="1">
      <c r="B88" s="684">
        <v>4</v>
      </c>
      <c r="C88" s="685"/>
      <c r="D88" s="810"/>
      <c r="E88" s="689" t="s">
        <v>549</v>
      </c>
      <c r="F88" s="690"/>
      <c r="G88" s="691"/>
      <c r="H88" s="691"/>
      <c r="I88" s="691"/>
      <c r="J88" s="691"/>
      <c r="K88" s="691"/>
      <c r="L88" s="692"/>
      <c r="M88" s="996" t="s">
        <v>550</v>
      </c>
      <c r="N88" s="997"/>
      <c r="O88" s="542"/>
      <c r="P88" s="552"/>
      <c r="Q88" s="553"/>
      <c r="R88" s="524"/>
      <c r="S88" s="770" t="s">
        <v>551</v>
      </c>
      <c r="T88" s="422"/>
      <c r="U88" s="675" t="str">
        <f>IF(T88="","",VLOOKUP(T88,$DN:$DQ,3,FALSE))</f>
        <v/>
      </c>
      <c r="V88" s="676"/>
      <c r="W88" s="422"/>
      <c r="X88" s="675" t="str">
        <f>IF(W88="","",VLOOKUP(W88,$DN:$DQ,3,FALSE))</f>
        <v/>
      </c>
      <c r="Y88" s="676"/>
      <c r="Z88" s="422"/>
      <c r="AA88" s="675" t="str">
        <f>IF(Z88="","",VLOOKUP(Z88,$DN:$DQ,3,FALSE))</f>
        <v/>
      </c>
      <c r="AB88" s="676"/>
      <c r="AC88" s="422"/>
      <c r="AD88" s="675" t="str">
        <f>IF(AC88="","",VLOOKUP(AC88,$DN:$DQ,3,FALSE))</f>
        <v/>
      </c>
      <c r="AE88" s="676"/>
      <c r="AF88" s="422"/>
      <c r="AG88" s="675" t="str">
        <f>IF(AF88="","",VLOOKUP(AF88,$DN:$DQ,3,FALSE))</f>
        <v/>
      </c>
      <c r="AH88" s="738"/>
      <c r="AI88" s="829" t="s">
        <v>243</v>
      </c>
      <c r="AJ88" s="741">
        <f>DA88+CR88</f>
        <v>0</v>
      </c>
      <c r="AK88" s="742"/>
      <c r="AL88" s="745"/>
      <c r="AM88" s="746"/>
      <c r="AN88" s="749">
        <f>(AJ88*AL88)</f>
        <v>0</v>
      </c>
      <c r="AO88" s="749"/>
      <c r="AP88" s="750"/>
      <c r="AQ88" s="990">
        <f>SUM(P88:P93)*AL92</f>
        <v>0</v>
      </c>
      <c r="AR88" s="991"/>
      <c r="AS88" s="715"/>
      <c r="AT88" s="716"/>
      <c r="AU88" s="716"/>
      <c r="AV88" s="820"/>
      <c r="AW88" s="821"/>
      <c r="AX88" s="822"/>
      <c r="CB88" s="294"/>
      <c r="CC88" s="390"/>
      <c r="CD88" s="294"/>
      <c r="CE88" s="294"/>
      <c r="CF88" s="294"/>
      <c r="CN88" s="424">
        <v>4</v>
      </c>
      <c r="CO88" s="425" t="s">
        <v>553</v>
      </c>
      <c r="CP88" s="426">
        <f>SUMIF(CH90:CL90,"対馬市",CH91:CL91)*'実績　算出シート　 (6コース) '!AL88</f>
        <v>0</v>
      </c>
      <c r="CQ88" s="427">
        <f>SUMIF(CH90:CL90,"対馬市",CH92:CL92)*'実績　算出シート　 (6コース) '!AL90</f>
        <v>0</v>
      </c>
      <c r="CR88" s="428">
        <f>SUM('実績　算出シート　 (6コース) '!T93:AH93)</f>
        <v>0</v>
      </c>
      <c r="CS88" s="445"/>
      <c r="CT88" s="429" t="s">
        <v>508</v>
      </c>
      <c r="CU88" s="430" t="s">
        <v>553</v>
      </c>
      <c r="CV88" s="431" t="str">
        <f>IF('実績　算出シート　 (6コース) '!O88="","0",DA88/CT89)</f>
        <v>0</v>
      </c>
      <c r="CW88" s="432" t="str">
        <f>IF('実績　算出シート　 (6コース) '!O88="","0",DA89/CT89)</f>
        <v>0</v>
      </c>
      <c r="CX88" s="433">
        <f>CV88*'実績　算出シート　 (6コース) '!AL88</f>
        <v>0</v>
      </c>
      <c r="CY88" s="434">
        <f>CW88*'実績　算出シート　 (6コース) '!AL90</f>
        <v>0</v>
      </c>
      <c r="CZ88" s="435">
        <f t="shared" si="14"/>
        <v>0</v>
      </c>
      <c r="DA88" s="428">
        <f>SUM('実績　算出シート　 (6コース) '!T90:AH90)</f>
        <v>0</v>
      </c>
      <c r="DC88" s="436" t="s">
        <v>553</v>
      </c>
      <c r="DD88" s="431" t="str">
        <f>IF(('実績　算出シート　 (6コース) '!P88)="","0",('実績　算出シート　 (6コース) '!AL88+'実績　算出シート　 (6コース) '!AL90)*'実績　算出シート　 (6コース) '!P88*1000)</f>
        <v>0</v>
      </c>
      <c r="DE88" s="431">
        <f>COUNTA('実績　算出シート　 (6コース) '!O88)*('実績　算出シート　 (6コース) '!AL88+'実績　算出シート　 (6コース) '!AL90)</f>
        <v>0</v>
      </c>
      <c r="DF88" s="431">
        <f>COUNTA('実績　算出シート　 (6コース) '!Q88)*('実績　算出シート　 (6コース) '!AL88+'実績　算出シート　 (6コース) '!AL90)</f>
        <v>0</v>
      </c>
      <c r="DG88" s="431">
        <f>COUNTA('実績　算出シート　 (6コース) '!R88)*('実績　算出シート　 (6コース) '!AL88+'実績　算出シート　 (6コース) '!AL90)</f>
        <v>0</v>
      </c>
      <c r="DL88" s="165"/>
      <c r="DM88" s="294"/>
      <c r="DN88" s="167">
        <v>85</v>
      </c>
      <c r="DO88" s="167" t="s">
        <v>355</v>
      </c>
      <c r="DP88" s="167" t="s">
        <v>251</v>
      </c>
      <c r="DQ88" s="477">
        <v>200</v>
      </c>
      <c r="DU88" s="167"/>
      <c r="DV88" s="167"/>
      <c r="DW88" s="262">
        <v>100</v>
      </c>
      <c r="DZ88" s="242">
        <v>85</v>
      </c>
      <c r="EA88" s="242" t="s">
        <v>355</v>
      </c>
      <c r="EB88" s="242" t="s">
        <v>251</v>
      </c>
      <c r="EC88" s="243">
        <v>200</v>
      </c>
    </row>
    <row r="89" spans="2:133" ht="16.5" customHeight="1">
      <c r="B89" s="684"/>
      <c r="C89" s="809"/>
      <c r="D89" s="811"/>
      <c r="E89" s="726"/>
      <c r="F89" s="727"/>
      <c r="G89" s="727"/>
      <c r="H89" s="727"/>
      <c r="I89" s="727"/>
      <c r="J89" s="727"/>
      <c r="K89" s="727"/>
      <c r="L89" s="728"/>
      <c r="M89" s="704" t="s">
        <v>554</v>
      </c>
      <c r="N89" s="705"/>
      <c r="O89" s="546"/>
      <c r="P89" s="547"/>
      <c r="Q89" s="548"/>
      <c r="R89" s="526"/>
      <c r="S89" s="771"/>
      <c r="T89" s="729" t="str">
        <f>IF(T88="","",VLOOKUP(T88,$DN:$DQ,2,FALSE))</f>
        <v/>
      </c>
      <c r="U89" s="730"/>
      <c r="V89" s="731"/>
      <c r="W89" s="729" t="str">
        <f>IF(W88="","",VLOOKUP(W88,$DN:$DQ,2,FALSE))</f>
        <v/>
      </c>
      <c r="X89" s="730"/>
      <c r="Y89" s="731"/>
      <c r="Z89" s="729" t="str">
        <f>IF(Z88="","",VLOOKUP(Z88,$DN:$DQ,2,FALSE))</f>
        <v/>
      </c>
      <c r="AA89" s="730"/>
      <c r="AB89" s="731"/>
      <c r="AC89" s="729" t="str">
        <f>IF(AC88="","",VLOOKUP(AC88,$DN:$DQ,2,FALSE))</f>
        <v/>
      </c>
      <c r="AD89" s="730"/>
      <c r="AE89" s="731"/>
      <c r="AF89" s="729" t="str">
        <f>IF(AF88="","",VLOOKUP(AF88,$DN:$DQ,2,FALSE))</f>
        <v/>
      </c>
      <c r="AG89" s="730"/>
      <c r="AH89" s="731"/>
      <c r="AI89" s="740"/>
      <c r="AJ89" s="743"/>
      <c r="AK89" s="744"/>
      <c r="AL89" s="747"/>
      <c r="AM89" s="748"/>
      <c r="AN89" s="751"/>
      <c r="AO89" s="751"/>
      <c r="AP89" s="752"/>
      <c r="AQ89" s="992"/>
      <c r="AR89" s="993"/>
      <c r="AS89" s="732"/>
      <c r="AT89" s="733"/>
      <c r="AU89" s="1002"/>
      <c r="AV89" s="823"/>
      <c r="AW89" s="824"/>
      <c r="AX89" s="825"/>
      <c r="CB89" s="294"/>
      <c r="CC89" s="390"/>
      <c r="CD89" s="294"/>
      <c r="CE89" s="294"/>
      <c r="CF89" s="294"/>
      <c r="CN89" s="440"/>
      <c r="CO89" s="441" t="s">
        <v>555</v>
      </c>
      <c r="CP89" s="442">
        <f>SUMIF(CH90:CL90,"壱岐市",CH91:CL91)*'実績　算出シート　 (6コース) '!AL88</f>
        <v>0</v>
      </c>
      <c r="CQ89" s="443">
        <f>SUMIF(CH90:CL90,"壱岐市",CH92:CL92)*'実績　算出シート　 (6コース) '!AL90</f>
        <v>0</v>
      </c>
      <c r="CR89" s="444">
        <f>CR88</f>
        <v>0</v>
      </c>
      <c r="CS89" s="445"/>
      <c r="CT89" s="700">
        <f>COUNTA('実績　算出シート　 (6コース) '!O88:O93)</f>
        <v>0</v>
      </c>
      <c r="CU89" s="446" t="s">
        <v>555</v>
      </c>
      <c r="CV89" s="447" t="str">
        <f>IF('実績　算出シート　 (6コース) '!O89="","0",DA88/CT89)</f>
        <v>0</v>
      </c>
      <c r="CW89" s="448" t="str">
        <f>IF('実績　算出シート　 (6コース) '!O89="","0",DA89/CT89)</f>
        <v>0</v>
      </c>
      <c r="CX89" s="449">
        <f>CV89*'実績　算出シート　 (6コース) '!AL88</f>
        <v>0</v>
      </c>
      <c r="CY89" s="450">
        <f>CW89*'実績　算出シート　 (6コース) '!AL90</f>
        <v>0</v>
      </c>
      <c r="CZ89" s="451">
        <f t="shared" si="14"/>
        <v>0</v>
      </c>
      <c r="DA89" s="444">
        <f>CL110</f>
        <v>0</v>
      </c>
      <c r="DC89" s="452" t="s">
        <v>555</v>
      </c>
      <c r="DD89" s="447" t="str">
        <f>IF(('実績　算出シート　 (6コース) '!P89)="","0",('実績　算出シート　 (6コース) '!AL88+'実績　算出シート　 (6コース) '!AL90)*'実績　算出シート　 (6コース) '!P89*1000)</f>
        <v>0</v>
      </c>
      <c r="DE89" s="447">
        <f>COUNTA('実績　算出シート　 (6コース) '!O89)*('実績　算出シート　 (6コース) '!AL88+'実績　算出シート　 (6コース) '!AL90)</f>
        <v>0</v>
      </c>
      <c r="DF89" s="447">
        <f>COUNTA('実績　算出シート　 (6コース) '!Q89)*('実績　算出シート　 (6コース) '!AL88+'実績　算出シート　 (6コース) '!AL90)</f>
        <v>0</v>
      </c>
      <c r="DG89" s="447">
        <f>COUNTA('実績　算出シート　 (6コース) '!R89)*('実績　算出シート　 (6コース) '!AL88+'実績　算出シート　 (6コース) '!AL90)</f>
        <v>0</v>
      </c>
      <c r="DL89" s="165"/>
      <c r="DM89" s="294"/>
      <c r="DN89" s="167">
        <v>86</v>
      </c>
      <c r="DO89" s="167" t="s">
        <v>356</v>
      </c>
      <c r="DP89" s="167" t="s">
        <v>251</v>
      </c>
      <c r="DQ89" s="477">
        <v>100</v>
      </c>
      <c r="DU89" s="167"/>
      <c r="DV89" s="167"/>
      <c r="DW89" s="262">
        <v>50</v>
      </c>
      <c r="DZ89" s="242">
        <v>86</v>
      </c>
      <c r="EA89" s="242" t="s">
        <v>356</v>
      </c>
      <c r="EB89" s="242" t="s">
        <v>251</v>
      </c>
      <c r="EC89" s="243">
        <v>100</v>
      </c>
    </row>
    <row r="90" spans="2:133" ht="16.5" customHeight="1">
      <c r="B90" s="684"/>
      <c r="C90" s="818" t="s">
        <v>601</v>
      </c>
      <c r="D90" s="819"/>
      <c r="E90" s="726"/>
      <c r="F90" s="727"/>
      <c r="G90" s="727"/>
      <c r="H90" s="727"/>
      <c r="I90" s="727"/>
      <c r="J90" s="727"/>
      <c r="K90" s="727"/>
      <c r="L90" s="728"/>
      <c r="M90" s="704" t="s">
        <v>88</v>
      </c>
      <c r="N90" s="705"/>
      <c r="O90" s="546"/>
      <c r="P90" s="547"/>
      <c r="Q90" s="548"/>
      <c r="R90" s="549"/>
      <c r="S90" s="772"/>
      <c r="T90" s="706" t="str">
        <f>IF(T88="","",VLOOKUP(T88,$DN:$DQ,4,FALSE))</f>
        <v/>
      </c>
      <c r="U90" s="707"/>
      <c r="V90" s="708"/>
      <c r="W90" s="706" t="str">
        <f>IF(W88="","",VLOOKUP(W88,$DN:$DQ,4,FALSE))</f>
        <v/>
      </c>
      <c r="X90" s="707"/>
      <c r="Y90" s="708"/>
      <c r="Z90" s="706" t="str">
        <f>IF(Z88="","",VLOOKUP(Z88,$DN:$DQ,4,FALSE))</f>
        <v/>
      </c>
      <c r="AA90" s="707"/>
      <c r="AB90" s="708"/>
      <c r="AC90" s="706" t="str">
        <f>IF(AC88="","",VLOOKUP(AC88,$DN:$DQ,4,FALSE))</f>
        <v/>
      </c>
      <c r="AD90" s="707"/>
      <c r="AE90" s="708"/>
      <c r="AF90" s="706" t="str">
        <f>IF(AF88="","",VLOOKUP(AF88,$DN:$DQ,4,FALSE))</f>
        <v/>
      </c>
      <c r="AG90" s="707"/>
      <c r="AH90" s="708"/>
      <c r="AI90" s="709" t="s">
        <v>561</v>
      </c>
      <c r="AJ90" s="711">
        <f>CR89+DA89</f>
        <v>0</v>
      </c>
      <c r="AK90" s="712"/>
      <c r="AL90" s="759"/>
      <c r="AM90" s="760"/>
      <c r="AN90" s="751">
        <f>(AJ90*AL90)</f>
        <v>0</v>
      </c>
      <c r="AO90" s="751"/>
      <c r="AP90" s="752"/>
      <c r="AQ90" s="992"/>
      <c r="AR90" s="993"/>
      <c r="AS90" s="734"/>
      <c r="AT90" s="735"/>
      <c r="AU90" s="1003"/>
      <c r="AV90" s="823"/>
      <c r="AW90" s="824"/>
      <c r="AX90" s="825"/>
      <c r="CB90" s="294"/>
      <c r="CC90" s="390"/>
      <c r="CD90" s="294"/>
      <c r="CE90" s="294"/>
      <c r="CF90" s="294"/>
      <c r="CG90" s="455" t="s">
        <v>562</v>
      </c>
      <c r="CH90" s="456" t="e">
        <f>VLOOKUP('実績　算出シート　 (6コース) '!T91,$DR:$DV,5,FALSE)</f>
        <v>#N/A</v>
      </c>
      <c r="CI90" s="456" t="e">
        <f>VLOOKUP('実績　算出シート　 (6コース) '!W91,$DR:$DV,5,FALSE)</f>
        <v>#N/A</v>
      </c>
      <c r="CJ90" s="456" t="e">
        <f>VLOOKUP('実績　算出シート　 (6コース) '!Z91,$DR:$DV,5,FALSE)</f>
        <v>#N/A</v>
      </c>
      <c r="CK90" s="456" t="e">
        <f>VLOOKUP('実績　算出シート　 (6コース) '!AC91,$DR:$DV,5,FALSE)</f>
        <v>#N/A</v>
      </c>
      <c r="CL90" s="456" t="e">
        <f>VLOOKUP('実績　算出シート　 (6コース) '!AF91,$DR:$DV,5,FALSE)</f>
        <v>#N/A</v>
      </c>
      <c r="CN90" s="440"/>
      <c r="CO90" s="441" t="s">
        <v>88</v>
      </c>
      <c r="CP90" s="442">
        <f>SUMIF(CH90:CL90,"五島市",CH91:CL91)*'実績　算出シート　 (6コース) '!AL88</f>
        <v>0</v>
      </c>
      <c r="CQ90" s="443">
        <f>SUMIF(CH90:CL90,"五島市",CH92:CL92)*'実績　算出シート　 (6コース) '!AL90</f>
        <v>0</v>
      </c>
      <c r="CR90" s="460"/>
      <c r="CS90" s="445"/>
      <c r="CT90" s="701"/>
      <c r="CU90" s="446" t="s">
        <v>88</v>
      </c>
      <c r="CV90" s="447" t="str">
        <f>IF('実績　算出シート　 (6コース) '!O90="","0",DA88/CT89)</f>
        <v>0</v>
      </c>
      <c r="CW90" s="448" t="str">
        <f>IF('実績　算出シート　 (6コース) '!O90="","0",DA89/CT89)</f>
        <v>0</v>
      </c>
      <c r="CX90" s="449">
        <f>CV90*'実績　算出シート　 (6コース) '!AL88</f>
        <v>0</v>
      </c>
      <c r="CY90" s="450">
        <f>CW90*'実績　算出シート　 (6コース) '!AL90</f>
        <v>0</v>
      </c>
      <c r="CZ90" s="451">
        <f t="shared" si="14"/>
        <v>0</v>
      </c>
      <c r="DA90" s="457"/>
      <c r="DC90" s="452" t="s">
        <v>88</v>
      </c>
      <c r="DD90" s="447" t="str">
        <f>IF(('実績　算出シート　 (6コース) '!P90)="","0",('実績　算出シート　 (6コース) '!AL88+'実績　算出シート　 (6コース) '!AL90)*'実績　算出シート　 (6コース) '!P90*1000)</f>
        <v>0</v>
      </c>
      <c r="DE90" s="447">
        <f>COUNTA('実績　算出シート　 (6コース) '!O90)*('実績　算出シート　 (6コース) '!AL88+'実績　算出シート　 (6コース) '!AL90)</f>
        <v>0</v>
      </c>
      <c r="DF90" s="447">
        <f>COUNTA('実績　算出シート　 (6コース) '!Q90)*('実績　算出シート　 (6コース) '!AL88+'実績　算出シート　 (6コース) '!AL90)</f>
        <v>0</v>
      </c>
      <c r="DG90" s="447">
        <f>COUNTA('実績　算出シート　 (6コース) '!R90)*('実績　算出シート　 (6コース) '!AL88+'実績　算出シート　 (6コース) '!AL90)</f>
        <v>0</v>
      </c>
      <c r="DL90" s="165"/>
      <c r="DM90" s="294"/>
      <c r="DN90" s="167">
        <v>87</v>
      </c>
      <c r="DO90" s="167" t="s">
        <v>359</v>
      </c>
      <c r="DP90" s="167" t="s">
        <v>251</v>
      </c>
      <c r="DQ90" s="477">
        <v>1100</v>
      </c>
      <c r="DU90" s="167"/>
      <c r="DV90" s="167"/>
      <c r="DW90" s="262">
        <v>550</v>
      </c>
      <c r="DZ90" s="242">
        <v>87</v>
      </c>
      <c r="EA90" s="242" t="s">
        <v>359</v>
      </c>
      <c r="EB90" s="242" t="s">
        <v>251</v>
      </c>
      <c r="EC90" s="243">
        <v>1100</v>
      </c>
    </row>
    <row r="91" spans="2:133" ht="16.5" customHeight="1" thickBot="1">
      <c r="B91" s="684"/>
      <c r="C91" s="812"/>
      <c r="D91" s="813"/>
      <c r="E91" s="726"/>
      <c r="F91" s="727"/>
      <c r="G91" s="727"/>
      <c r="H91" s="727"/>
      <c r="I91" s="727"/>
      <c r="J91" s="727"/>
      <c r="K91" s="727"/>
      <c r="L91" s="728"/>
      <c r="M91" s="704" t="s">
        <v>568</v>
      </c>
      <c r="N91" s="705"/>
      <c r="O91" s="546"/>
      <c r="P91" s="547"/>
      <c r="Q91" s="548"/>
      <c r="R91" s="549"/>
      <c r="S91" s="799" t="s">
        <v>569</v>
      </c>
      <c r="T91" s="458"/>
      <c r="U91" s="785" t="str">
        <f>IF(T91="","",VLOOKUP(T91,$DR:$DU,3,FALSE))</f>
        <v/>
      </c>
      <c r="V91" s="786"/>
      <c r="W91" s="458"/>
      <c r="X91" s="785" t="str">
        <f>IF(W91="","",VLOOKUP(W91,$DR:$DU,3,FALSE))</f>
        <v/>
      </c>
      <c r="Y91" s="786"/>
      <c r="Z91" s="458"/>
      <c r="AA91" s="785" t="str">
        <f>IF(Z91="","",VLOOKUP(Z91,$DR:$DU,3,FALSE))</f>
        <v/>
      </c>
      <c r="AB91" s="786"/>
      <c r="AC91" s="458"/>
      <c r="AD91" s="785" t="str">
        <f>IF(AC91="","",VLOOKUP(AC91,$DR:$DU,3,FALSE))</f>
        <v/>
      </c>
      <c r="AE91" s="786"/>
      <c r="AF91" s="458"/>
      <c r="AG91" s="785" t="str">
        <f>IF(AF91="","",VLOOKUP(AF91,'実績　算出シート　 (6コース) '!$DR:$DU,3,FALSE))</f>
        <v/>
      </c>
      <c r="AH91" s="787"/>
      <c r="AI91" s="710"/>
      <c r="AJ91" s="713"/>
      <c r="AK91" s="714"/>
      <c r="AL91" s="761"/>
      <c r="AM91" s="762"/>
      <c r="AN91" s="763"/>
      <c r="AO91" s="763"/>
      <c r="AP91" s="764"/>
      <c r="AQ91" s="992"/>
      <c r="AR91" s="993"/>
      <c r="AS91" s="734"/>
      <c r="AT91" s="735"/>
      <c r="AU91" s="1003"/>
      <c r="AV91" s="823"/>
      <c r="AW91" s="824"/>
      <c r="AX91" s="825"/>
      <c r="CB91" s="294"/>
      <c r="CC91" s="390"/>
      <c r="CD91" s="294"/>
      <c r="CE91" s="294"/>
      <c r="CF91" s="294"/>
      <c r="CG91" s="455" t="s">
        <v>570</v>
      </c>
      <c r="CH91" s="459" t="e">
        <f>VLOOKUP('実績　算出シート　 (6コース) '!T91,$DR:$DV,4,FALSE)</f>
        <v>#N/A</v>
      </c>
      <c r="CI91" s="459" t="e">
        <f>VLOOKUP('実績　算出シート　 (6コース) '!W91,$DR:$DV,4,FALSE)</f>
        <v>#N/A</v>
      </c>
      <c r="CJ91" s="459" t="e">
        <f>VLOOKUP('実績　算出シート　 (6コース) '!Z91,$DR:$DV,4,FALSE)</f>
        <v>#N/A</v>
      </c>
      <c r="CK91" s="459" t="e">
        <f>VLOOKUP('実績　算出シート　 (6コース) '!AC91,$DR:$DV,4,FALSE)</f>
        <v>#N/A</v>
      </c>
      <c r="CL91" s="459" t="e">
        <f>VLOOKUP('実績　算出シート　 (6コース) '!AF91,$DR:$DV,4,FALSE)</f>
        <v>#N/A</v>
      </c>
      <c r="CN91" s="440"/>
      <c r="CO91" s="441" t="s">
        <v>568</v>
      </c>
      <c r="CP91" s="442">
        <f>SUMIF(CH90:CL90,"新上五島町",CH91:CL91)*'実績　算出シート　 (6コース) '!AL88</f>
        <v>0</v>
      </c>
      <c r="CQ91" s="443">
        <f>SUMIF(CH90:CL90,"上五島",CH92:CL92)*'実績　算出シート　 (6コース) '!AL90</f>
        <v>0</v>
      </c>
      <c r="CR91" s="460"/>
      <c r="CS91" s="445"/>
      <c r="CT91" s="461"/>
      <c r="CU91" s="446" t="s">
        <v>568</v>
      </c>
      <c r="CV91" s="447" t="str">
        <f>IF('実績　算出シート　 (6コース) '!O91="","0",DA88/CT89)</f>
        <v>0</v>
      </c>
      <c r="CW91" s="448" t="str">
        <f>IF('実績　算出シート　 (6コース) '!O91="","0",DA89/CT89)</f>
        <v>0</v>
      </c>
      <c r="CX91" s="449">
        <f>CV91*'実績　算出シート　 (6コース) '!AL88</f>
        <v>0</v>
      </c>
      <c r="CY91" s="450">
        <f>CW91*'実績　算出シート　 (6コース) '!AL90</f>
        <v>0</v>
      </c>
      <c r="CZ91" s="451">
        <f t="shared" si="14"/>
        <v>0</v>
      </c>
      <c r="DA91" s="457"/>
      <c r="DB91" s="462"/>
      <c r="DC91" s="452" t="s">
        <v>568</v>
      </c>
      <c r="DD91" s="447" t="str">
        <f>IF(('実績　算出シート　 (6コース) '!P91)="","0",('実績　算出シート　 (6コース) '!AL88+'実績　算出シート　 (6コース) '!AL90)*'実績　算出シート　 (6コース) '!P91*1000)</f>
        <v>0</v>
      </c>
      <c r="DE91" s="447">
        <f>COUNTA('実績　算出シート　 (6コース) '!O91)*('実績　算出シート　 (6コース) '!AL88+'実績　算出シート　 (6コース) '!AL90)</f>
        <v>0</v>
      </c>
      <c r="DF91" s="447">
        <f>COUNTA('実績　算出シート　 (6コース) '!Q91)*('実績　算出シート　 (6コース) '!AL88+'実績　算出シート　 (6コース) '!AL90)</f>
        <v>0</v>
      </c>
      <c r="DG91" s="447">
        <f>COUNTA('実績　算出シート　 (6コース) '!R91)*('実績　算出シート　 (6コース) '!AL88+'実績　算出シート　 (6コース) '!AL90)</f>
        <v>0</v>
      </c>
      <c r="DL91" s="165"/>
      <c r="DM91" s="294"/>
      <c r="DN91" s="167">
        <v>88</v>
      </c>
      <c r="DO91" s="167" t="s">
        <v>359</v>
      </c>
      <c r="DP91" s="167" t="s">
        <v>256</v>
      </c>
      <c r="DQ91" s="477">
        <v>2300</v>
      </c>
      <c r="DU91" s="167"/>
      <c r="DV91" s="167"/>
      <c r="DW91" s="262">
        <v>1150</v>
      </c>
      <c r="DZ91" s="242">
        <v>88</v>
      </c>
      <c r="EA91" s="242" t="s">
        <v>359</v>
      </c>
      <c r="EB91" s="242" t="s">
        <v>256</v>
      </c>
      <c r="EC91" s="243">
        <v>2300</v>
      </c>
    </row>
    <row r="92" spans="2:133" ht="16.5" customHeight="1">
      <c r="B92" s="684"/>
      <c r="C92" s="814"/>
      <c r="D92" s="815"/>
      <c r="E92" s="788" t="s">
        <v>574</v>
      </c>
      <c r="F92" s="790"/>
      <c r="G92" s="790"/>
      <c r="H92" s="790"/>
      <c r="I92" s="792" t="s">
        <v>575</v>
      </c>
      <c r="J92" s="790"/>
      <c r="K92" s="790"/>
      <c r="L92" s="794"/>
      <c r="M92" s="704" t="s">
        <v>90</v>
      </c>
      <c r="N92" s="705"/>
      <c r="O92" s="546"/>
      <c r="P92" s="547"/>
      <c r="Q92" s="528"/>
      <c r="R92" s="549"/>
      <c r="S92" s="800"/>
      <c r="T92" s="796" t="str">
        <f>IF(T91="","",VLOOKUP(T91,$DR:$DU,2,FALSE))</f>
        <v/>
      </c>
      <c r="U92" s="797"/>
      <c r="V92" s="798"/>
      <c r="W92" s="796" t="str">
        <f>IF(W91="","",VLOOKUP(W91,$DR:$DU,2,FALSE))</f>
        <v/>
      </c>
      <c r="X92" s="797"/>
      <c r="Y92" s="798"/>
      <c r="Z92" s="796" t="str">
        <f>IF(Z91="","",VLOOKUP(Z91,$DR:$DU,2,FALSE))</f>
        <v/>
      </c>
      <c r="AA92" s="797"/>
      <c r="AB92" s="798"/>
      <c r="AC92" s="796" t="str">
        <f>IF(AC91="","",VLOOKUP(AC91,$DR:$DU,2,FALSE))</f>
        <v/>
      </c>
      <c r="AD92" s="797"/>
      <c r="AE92" s="798"/>
      <c r="AF92" s="796" t="str">
        <f>IF(AF91="","",VLOOKUP(AF91,'実績　算出シート　 (6コース) '!$DR:$DU,2,FALSE))</f>
        <v/>
      </c>
      <c r="AG92" s="797"/>
      <c r="AH92" s="808"/>
      <c r="AI92" s="773" t="s">
        <v>144</v>
      </c>
      <c r="AJ92" s="774"/>
      <c r="AK92" s="775"/>
      <c r="AL92" s="998">
        <f>AL88+AL90</f>
        <v>0</v>
      </c>
      <c r="AM92" s="999"/>
      <c r="AN92" s="749">
        <f>AN88+AN90</f>
        <v>0</v>
      </c>
      <c r="AO92" s="749"/>
      <c r="AP92" s="779"/>
      <c r="AQ92" s="992"/>
      <c r="AR92" s="993"/>
      <c r="AS92" s="734"/>
      <c r="AT92" s="735"/>
      <c r="AU92" s="1003"/>
      <c r="AV92" s="823"/>
      <c r="AW92" s="824"/>
      <c r="AX92" s="825"/>
      <c r="CB92" s="294"/>
      <c r="CC92" s="390"/>
      <c r="CD92" s="294"/>
      <c r="CE92" s="294"/>
      <c r="CF92" s="294"/>
      <c r="CG92" s="455" t="s">
        <v>576</v>
      </c>
      <c r="CH92" s="459" t="e">
        <f>CH91</f>
        <v>#N/A</v>
      </c>
      <c r="CI92" s="459" t="e">
        <f>CI91</f>
        <v>#N/A</v>
      </c>
      <c r="CJ92" s="459" t="e">
        <f>CJ91</f>
        <v>#N/A</v>
      </c>
      <c r="CK92" s="459" t="e">
        <f>CK91</f>
        <v>#N/A</v>
      </c>
      <c r="CL92" s="459" t="e">
        <f>CL91</f>
        <v>#N/A</v>
      </c>
      <c r="CN92" s="440"/>
      <c r="CO92" s="441" t="s">
        <v>90</v>
      </c>
      <c r="CP92" s="442">
        <f>SUMIF(CH90:CL90,"小値賀町",CH91:CL91)*'実績　算出シート　 (6コース) '!AL88</f>
        <v>0</v>
      </c>
      <c r="CQ92" s="443">
        <f>SUMIF(CH90:CL90,"小値賀",CH92:CL92)*'実績　算出シート　 (6コース) '!AL90</f>
        <v>0</v>
      </c>
      <c r="CR92" s="460"/>
      <c r="CS92" s="445"/>
      <c r="CT92" s="461"/>
      <c r="CU92" s="446" t="s">
        <v>90</v>
      </c>
      <c r="CV92" s="447" t="str">
        <f>IF('実績　算出シート　 (6コース) '!O92="","0",DA88/CT89)</f>
        <v>0</v>
      </c>
      <c r="CW92" s="448" t="str">
        <f>IF('実績　算出シート　 (6コース) '!O92="","0",DA89/CT89)</f>
        <v>0</v>
      </c>
      <c r="CX92" s="449">
        <f>CV92*'実績　算出シート　 (6コース) '!AL88</f>
        <v>0</v>
      </c>
      <c r="CY92" s="450">
        <f>CW92*'実績　算出シート　 (6コース) '!AL90</f>
        <v>0</v>
      </c>
      <c r="CZ92" s="451">
        <f t="shared" si="14"/>
        <v>0</v>
      </c>
      <c r="DA92" s="457"/>
      <c r="DB92" s="462"/>
      <c r="DC92" s="452" t="s">
        <v>90</v>
      </c>
      <c r="DD92" s="447" t="str">
        <f>IF(('実績　算出シート　 (6コース) '!P92)="","0",('実績　算出シート　 (6コース) '!AL88+'実績　算出シート　 (6コース) '!AL90)*'実績　算出シート　 (6コース) '!P92*1000)</f>
        <v>0</v>
      </c>
      <c r="DE92" s="447">
        <f>COUNTA('実績　算出シート　 (6コース) '!O92)*('実績　算出シート　 (6コース) '!AL88+'実績　算出シート　 (6コース) '!AL90)</f>
        <v>0</v>
      </c>
      <c r="DF92" s="447">
        <f>COUNTA('実績　算出シート　 (6コース) '!Q92)*('実績　算出シート　 (6コース) '!AL88+'実績　算出シート　 (6コース) '!AL90)</f>
        <v>0</v>
      </c>
      <c r="DG92" s="447">
        <f>COUNTA('実績　算出シート　 (6コース) '!R92)*('実績　算出シート　 (6コース) '!AL88+'実績　算出シート　 (6コース) '!AL90)</f>
        <v>0</v>
      </c>
      <c r="DL92" s="165"/>
      <c r="DM92" s="294"/>
      <c r="DN92" s="167">
        <v>89</v>
      </c>
      <c r="DO92" s="167" t="s">
        <v>360</v>
      </c>
      <c r="DP92" s="167" t="s">
        <v>251</v>
      </c>
      <c r="DQ92" s="477">
        <v>1000</v>
      </c>
      <c r="DU92" s="167"/>
      <c r="DV92" s="167"/>
      <c r="DW92" s="262">
        <v>500</v>
      </c>
      <c r="DZ92" s="242">
        <v>89</v>
      </c>
      <c r="EA92" s="242" t="s">
        <v>360</v>
      </c>
      <c r="EB92" s="242" t="s">
        <v>251</v>
      </c>
      <c r="EC92" s="243">
        <v>1000</v>
      </c>
    </row>
    <row r="93" spans="2:133" ht="16.5" customHeight="1" thickBot="1">
      <c r="B93" s="684"/>
      <c r="C93" s="816"/>
      <c r="D93" s="817"/>
      <c r="E93" s="789"/>
      <c r="F93" s="791"/>
      <c r="G93" s="791"/>
      <c r="H93" s="791"/>
      <c r="I93" s="793"/>
      <c r="J93" s="791"/>
      <c r="K93" s="791"/>
      <c r="L93" s="795"/>
      <c r="M93" s="782" t="s">
        <v>91</v>
      </c>
      <c r="N93" s="783"/>
      <c r="O93" s="550"/>
      <c r="P93" s="547"/>
      <c r="Q93" s="529"/>
      <c r="R93" s="530"/>
      <c r="S93" s="801"/>
      <c r="T93" s="765" t="str">
        <f>IF(T91="","",VLOOKUP(T91,$DR:$DU,4,FALSE))</f>
        <v/>
      </c>
      <c r="U93" s="766"/>
      <c r="V93" s="784"/>
      <c r="W93" s="765" t="str">
        <f>IF(W91="","",VLOOKUP(W91,$DR:$DU,4,FALSE))</f>
        <v/>
      </c>
      <c r="X93" s="766"/>
      <c r="Y93" s="784"/>
      <c r="Z93" s="765" t="str">
        <f>IF(Z91="","",VLOOKUP(Z91,$DR:$DU,4,FALSE))</f>
        <v/>
      </c>
      <c r="AA93" s="766"/>
      <c r="AB93" s="784"/>
      <c r="AC93" s="765" t="str">
        <f>IF(AC91="","",VLOOKUP(AC91,$DR:$DU,4,FALSE))</f>
        <v/>
      </c>
      <c r="AD93" s="766"/>
      <c r="AE93" s="784"/>
      <c r="AF93" s="765" t="str">
        <f>IF(AF91="","",VLOOKUP(AF91,'実績　算出シート　 (6コース) '!$DR:$DU,4,FALSE))</f>
        <v/>
      </c>
      <c r="AG93" s="766"/>
      <c r="AH93" s="767"/>
      <c r="AI93" s="776"/>
      <c r="AJ93" s="777"/>
      <c r="AK93" s="778"/>
      <c r="AL93" s="1000"/>
      <c r="AM93" s="1001"/>
      <c r="AN93" s="780"/>
      <c r="AO93" s="780"/>
      <c r="AP93" s="781"/>
      <c r="AQ93" s="994"/>
      <c r="AR93" s="995"/>
      <c r="AS93" s="736"/>
      <c r="AT93" s="737"/>
      <c r="AU93" s="1004"/>
      <c r="AV93" s="826"/>
      <c r="AW93" s="827"/>
      <c r="AX93" s="828"/>
      <c r="CB93" s="294"/>
      <c r="CC93" s="390"/>
      <c r="CD93" s="294"/>
      <c r="CE93" s="294"/>
      <c r="CF93" s="294"/>
      <c r="CN93" s="465"/>
      <c r="CO93" s="466" t="s">
        <v>91</v>
      </c>
      <c r="CP93" s="467">
        <f>SUMIF(CH90:CL90,"宇久町",CH91:CL91)*'実績　算出シート　 (6コース) '!AL88</f>
        <v>0</v>
      </c>
      <c r="CQ93" s="468">
        <f>SUMIF(CH90:CL90,"宇久",CH92:CL92)*'実績　算出シート　 (6コース) '!AL90</f>
        <v>0</v>
      </c>
      <c r="CR93" s="460"/>
      <c r="CS93" s="445"/>
      <c r="CT93" s="469"/>
      <c r="CU93" s="470" t="s">
        <v>91</v>
      </c>
      <c r="CV93" s="471" t="str">
        <f>IF('実績　算出シート　 (6コース) '!O93="","0",DA88/CT89)</f>
        <v>0</v>
      </c>
      <c r="CW93" s="472" t="str">
        <f>IF('実績　算出シート　 (6コース) '!O93="","0",DA89/CT89)</f>
        <v>0</v>
      </c>
      <c r="CX93" s="473">
        <f>CV93*'実績　算出シート　 (6コース) '!AL88</f>
        <v>0</v>
      </c>
      <c r="CY93" s="474">
        <f>CW93*'実績　算出シート　 (6コース) '!AL90</f>
        <v>0</v>
      </c>
      <c r="CZ93" s="475">
        <f t="shared" si="14"/>
        <v>0</v>
      </c>
      <c r="DA93" s="457"/>
      <c r="DC93" s="476" t="s">
        <v>91</v>
      </c>
      <c r="DD93" s="471" t="str">
        <f>IF(('実績　算出シート　 (6コース) '!P93)="","0",('実績　算出シート　 (6コース) '!AL88+'実績　算出シート　 (6コース) '!AL90)*'実績　算出シート　 (6コース) '!P93*1000)</f>
        <v>0</v>
      </c>
      <c r="DE93" s="471">
        <f>COUNTA('実績　算出シート　 (6コース) '!O93)*('実績　算出シート　 (6コース) '!AL88+'実績　算出シート　 (6コース) '!AL90)</f>
        <v>0</v>
      </c>
      <c r="DF93" s="471">
        <f>COUNTA('実績　算出シート　 (6コース) '!Q93)*('実績　算出シート　 (6コース) '!AL88+'実績　算出シート　 (6コース) '!AL90)</f>
        <v>0</v>
      </c>
      <c r="DG93" s="471">
        <f>COUNTA('実績　算出シート　 (6コース) '!R93)*('実績　算出シート　 (6コース) '!AL88+'実績　算出シート　 (6コース) '!AL90)</f>
        <v>0</v>
      </c>
      <c r="DL93" s="165"/>
      <c r="DM93" s="294"/>
      <c r="DN93" s="167">
        <v>90</v>
      </c>
      <c r="DO93" s="167" t="s">
        <v>362</v>
      </c>
      <c r="DP93" s="167" t="s">
        <v>251</v>
      </c>
      <c r="DQ93" s="477">
        <v>1100</v>
      </c>
      <c r="DU93" s="167"/>
      <c r="DV93" s="167"/>
      <c r="DW93" s="262">
        <v>550</v>
      </c>
      <c r="DZ93" s="242">
        <v>90</v>
      </c>
      <c r="EA93" s="242" t="s">
        <v>362</v>
      </c>
      <c r="EB93" s="242" t="s">
        <v>251</v>
      </c>
      <c r="EC93" s="243">
        <v>1100</v>
      </c>
    </row>
    <row r="94" spans="2:133" ht="16.5" customHeight="1" thickBot="1">
      <c r="B94" s="684">
        <v>5</v>
      </c>
      <c r="C94" s="685"/>
      <c r="D94" s="687"/>
      <c r="E94" s="689" t="s">
        <v>549</v>
      </c>
      <c r="F94" s="690"/>
      <c r="G94" s="691"/>
      <c r="H94" s="691"/>
      <c r="I94" s="691"/>
      <c r="J94" s="691"/>
      <c r="K94" s="691"/>
      <c r="L94" s="692"/>
      <c r="M94" s="768" t="s">
        <v>550</v>
      </c>
      <c r="N94" s="769"/>
      <c r="O94" s="542"/>
      <c r="P94" s="552"/>
      <c r="Q94" s="553"/>
      <c r="R94" s="524"/>
      <c r="S94" s="770" t="s">
        <v>551</v>
      </c>
      <c r="T94" s="422"/>
      <c r="U94" s="675" t="str">
        <f>IF(T94="","",VLOOKUP(T94,$DN:$DQ,3,FALSE))</f>
        <v/>
      </c>
      <c r="V94" s="676"/>
      <c r="W94" s="422"/>
      <c r="X94" s="675" t="str">
        <f>IF(W94="","",VLOOKUP(W94,$DN:$DQ,3,FALSE))</f>
        <v/>
      </c>
      <c r="Y94" s="676"/>
      <c r="Z94" s="422"/>
      <c r="AA94" s="675" t="str">
        <f>IF(Z94="","",VLOOKUP(Z94,$DN:$DQ,3,FALSE))</f>
        <v/>
      </c>
      <c r="AB94" s="676"/>
      <c r="AC94" s="422"/>
      <c r="AD94" s="675" t="str">
        <f>IF(AC94="","",VLOOKUP(AC94,$DN:$DQ,3,FALSE))</f>
        <v/>
      </c>
      <c r="AE94" s="676"/>
      <c r="AF94" s="422"/>
      <c r="AG94" s="675" t="str">
        <f>IF(AF94="","",VLOOKUP(AF94,$DN:$DQ,3,FALSE))</f>
        <v/>
      </c>
      <c r="AH94" s="738"/>
      <c r="AI94" s="829" t="s">
        <v>243</v>
      </c>
      <c r="AJ94" s="741">
        <f>DA94+CR94</f>
        <v>0</v>
      </c>
      <c r="AK94" s="742"/>
      <c r="AL94" s="745"/>
      <c r="AM94" s="746"/>
      <c r="AN94" s="749">
        <f>(AJ94*AL94)</f>
        <v>0</v>
      </c>
      <c r="AO94" s="749"/>
      <c r="AP94" s="750"/>
      <c r="AQ94" s="990">
        <f>SUM(P94:P99)*AL98</f>
        <v>0</v>
      </c>
      <c r="AR94" s="991"/>
      <c r="AS94" s="715"/>
      <c r="AT94" s="716"/>
      <c r="AU94" s="716"/>
      <c r="AV94" s="830"/>
      <c r="AW94" s="831"/>
      <c r="AX94" s="822"/>
      <c r="CB94" s="294"/>
      <c r="CC94" s="390"/>
      <c r="CD94" s="294"/>
      <c r="CE94" s="294"/>
      <c r="CF94" s="294"/>
      <c r="CN94" s="424">
        <v>5</v>
      </c>
      <c r="CO94" s="425" t="s">
        <v>553</v>
      </c>
      <c r="CP94" s="426">
        <f>SUMIF(CH96:CL96,"対馬市",CH97:CL97)*'実績　算出シート　 (6コース) '!AL94</f>
        <v>0</v>
      </c>
      <c r="CQ94" s="427">
        <f>SUMIF(CH96:CL96,"対馬市",CH98:CL98)*'実績　算出シート　 (6コース) '!AL96</f>
        <v>0</v>
      </c>
      <c r="CR94" s="428">
        <f>SUM('実績　算出シート　 (6コース) '!T99:AH99)</f>
        <v>0</v>
      </c>
      <c r="CS94" s="445"/>
      <c r="CT94" s="429" t="s">
        <v>508</v>
      </c>
      <c r="CU94" s="430" t="s">
        <v>553</v>
      </c>
      <c r="CV94" s="431" t="str">
        <f>IF('実績　算出シート　 (6コース) '!O94="","0",DA94/CT95)</f>
        <v>0</v>
      </c>
      <c r="CW94" s="432" t="str">
        <f>IF('実績　算出シート　 (6コース) '!O94="","0",DA95/CT95)</f>
        <v>0</v>
      </c>
      <c r="CX94" s="433">
        <f>CV94*'実績　算出シート　 (6コース) '!AL94</f>
        <v>0</v>
      </c>
      <c r="CY94" s="434">
        <f>CW94*'実績　算出シート　 (6コース) '!AL96</f>
        <v>0</v>
      </c>
      <c r="CZ94" s="435">
        <f t="shared" si="14"/>
        <v>0</v>
      </c>
      <c r="DA94" s="428">
        <f>SUM('実績　算出シート　 (6コース) '!T96:AH96)</f>
        <v>0</v>
      </c>
      <c r="DC94" s="436" t="s">
        <v>553</v>
      </c>
      <c r="DD94" s="431" t="str">
        <f>IF(('実績　算出シート　 (6コース) '!P94)="","0",('実績　算出シート　 (6コース) '!AL94+'実績　算出シート　 (6コース) '!AL96)*'実績　算出シート　 (6コース) '!P94*1000)</f>
        <v>0</v>
      </c>
      <c r="DE94" s="431">
        <f>COUNTA('実績　算出シート　 (6コース) '!O94)*('実績　算出シート　 (6コース) '!AL94+'実績　算出シート　 (6コース) '!AL96)</f>
        <v>0</v>
      </c>
      <c r="DF94" s="431">
        <f>COUNTA('実績　算出シート　 (6コース) '!Q94)*('実績　算出シート　 (6コース) '!AL94+'実績　算出シート　 (6コース) '!AL96)</f>
        <v>0</v>
      </c>
      <c r="DG94" s="431">
        <f>COUNTA('実績　算出シート　 (6コース) '!R94)*('実績　算出シート　 (6コース) '!AL94+'実績　算出シート　 (6コース) '!AL96)</f>
        <v>0</v>
      </c>
      <c r="DL94" s="165"/>
      <c r="DM94" s="294"/>
      <c r="DN94" s="167">
        <v>91</v>
      </c>
      <c r="DO94" s="167" t="s">
        <v>362</v>
      </c>
      <c r="DP94" s="167" t="s">
        <v>256</v>
      </c>
      <c r="DQ94" s="477">
        <v>2300</v>
      </c>
      <c r="DU94" s="167"/>
      <c r="DV94" s="167"/>
      <c r="DW94" s="262">
        <v>1150</v>
      </c>
      <c r="DZ94" s="242">
        <v>91</v>
      </c>
      <c r="EA94" s="242" t="s">
        <v>362</v>
      </c>
      <c r="EB94" s="242" t="s">
        <v>256</v>
      </c>
      <c r="EC94" s="243">
        <v>2300</v>
      </c>
    </row>
    <row r="95" spans="2:133" ht="16.5" customHeight="1">
      <c r="B95" s="684"/>
      <c r="C95" s="686"/>
      <c r="D95" s="688"/>
      <c r="E95" s="832"/>
      <c r="F95" s="833"/>
      <c r="G95" s="833"/>
      <c r="H95" s="833"/>
      <c r="I95" s="833"/>
      <c r="J95" s="833"/>
      <c r="K95" s="833"/>
      <c r="L95" s="834"/>
      <c r="M95" s="704" t="s">
        <v>554</v>
      </c>
      <c r="N95" s="705"/>
      <c r="O95" s="546"/>
      <c r="P95" s="547"/>
      <c r="Q95" s="548"/>
      <c r="R95" s="526"/>
      <c r="S95" s="771"/>
      <c r="T95" s="729" t="str">
        <f>IF(T94="","",VLOOKUP(T94,$DN:$DQ,2,FALSE))</f>
        <v/>
      </c>
      <c r="U95" s="730"/>
      <c r="V95" s="731"/>
      <c r="W95" s="729" t="str">
        <f>IF(W94="","",VLOOKUP(W94,$DN:$DQ,2,FALSE))</f>
        <v/>
      </c>
      <c r="X95" s="730"/>
      <c r="Y95" s="731"/>
      <c r="Z95" s="729" t="str">
        <f>IF(Z94="","",VLOOKUP(Z94,$DN:$DQ,2,FALSE))</f>
        <v/>
      </c>
      <c r="AA95" s="730"/>
      <c r="AB95" s="731"/>
      <c r="AC95" s="729" t="str">
        <f>IF(AC94="","",VLOOKUP(AC94,$DN:$DQ,2,FALSE))</f>
        <v/>
      </c>
      <c r="AD95" s="730"/>
      <c r="AE95" s="731"/>
      <c r="AF95" s="729" t="str">
        <f>IF(AF94="","",VLOOKUP(AF94,$DN:$DQ,2,FALSE))</f>
        <v/>
      </c>
      <c r="AG95" s="730"/>
      <c r="AH95" s="731"/>
      <c r="AI95" s="740"/>
      <c r="AJ95" s="743"/>
      <c r="AK95" s="744"/>
      <c r="AL95" s="747"/>
      <c r="AM95" s="748"/>
      <c r="AN95" s="751"/>
      <c r="AO95" s="751"/>
      <c r="AP95" s="752"/>
      <c r="AQ95" s="992"/>
      <c r="AR95" s="993"/>
      <c r="AS95" s="732"/>
      <c r="AT95" s="733"/>
      <c r="AU95" s="733"/>
      <c r="AV95" s="823"/>
      <c r="AW95" s="824"/>
      <c r="AX95" s="825"/>
      <c r="CB95" s="294"/>
      <c r="CC95" s="390"/>
      <c r="CD95" s="294"/>
      <c r="CE95" s="294"/>
      <c r="CF95" s="294"/>
      <c r="CN95" s="440"/>
      <c r="CO95" s="441" t="s">
        <v>555</v>
      </c>
      <c r="CP95" s="442">
        <f>SUMIF(CH96:CL96,"壱岐市",CH97:CL97)*'実績　算出シート　 (6コース) '!AL94</f>
        <v>0</v>
      </c>
      <c r="CQ95" s="443">
        <f>SUMIF(CH96:CL96,"壱岐市",CH98:CL98)*'実績　算出シート　 (6コース) '!AL96</f>
        <v>0</v>
      </c>
      <c r="CR95" s="444">
        <f>CR94</f>
        <v>0</v>
      </c>
      <c r="CS95" s="445"/>
      <c r="CT95" s="700">
        <f>COUNTA('実績　算出シート　 (6コース) '!O94:O99)</f>
        <v>0</v>
      </c>
      <c r="CU95" s="446" t="s">
        <v>555</v>
      </c>
      <c r="CV95" s="447" t="str">
        <f>IF('実績　算出シート　 (6コース) '!O95="","0",DA94/CT95)</f>
        <v>0</v>
      </c>
      <c r="CW95" s="448" t="str">
        <f>IF('実績　算出シート　 (6コース) '!O95="","0",DA95/CT95)</f>
        <v>0</v>
      </c>
      <c r="CX95" s="449">
        <f>CV95*'実績　算出シート　 (6コース) '!AL94</f>
        <v>0</v>
      </c>
      <c r="CY95" s="450">
        <f>CW95*'実績　算出シート　 (6コース) '!AL96</f>
        <v>0</v>
      </c>
      <c r="CZ95" s="451">
        <f t="shared" si="14"/>
        <v>0</v>
      </c>
      <c r="DA95" s="444">
        <f>CL111</f>
        <v>0</v>
      </c>
      <c r="DC95" s="452" t="s">
        <v>555</v>
      </c>
      <c r="DD95" s="447" t="str">
        <f>IF(('実績　算出シート　 (6コース) '!P95)="","0",('実績　算出シート　 (6コース) '!AL94+'実績　算出シート　 (6コース) '!AL96)*'実績　算出シート　 (6コース) '!P95*1000)</f>
        <v>0</v>
      </c>
      <c r="DE95" s="447">
        <f>COUNTA('実績　算出シート　 (6コース) '!O95)*('実績　算出シート　 (6コース) '!AL94+'実績　算出シート　 (6コース) '!AL96)</f>
        <v>0</v>
      </c>
      <c r="DF95" s="447">
        <f>COUNTA('実績　算出シート　 (6コース) '!Q95)*('実績　算出シート　 (6コース) '!AL94+'実績　算出シート　 (6コース) '!AL96)</f>
        <v>0</v>
      </c>
      <c r="DG95" s="447">
        <f>COUNTA('実績　算出シート　 (6コース) '!R95)*('実績　算出シート　 (6コース) '!AL94+'実績　算出シート　 (6コース) '!AL96)</f>
        <v>0</v>
      </c>
      <c r="DL95" s="165"/>
      <c r="DM95" s="294"/>
      <c r="DN95" s="167">
        <v>92</v>
      </c>
      <c r="DO95" s="167" t="s">
        <v>364</v>
      </c>
      <c r="DP95" s="167" t="s">
        <v>251</v>
      </c>
      <c r="DQ95" s="477">
        <v>1900</v>
      </c>
      <c r="DU95" s="478"/>
      <c r="DV95" s="478"/>
      <c r="DW95" s="262">
        <v>950</v>
      </c>
      <c r="DZ95" s="242">
        <v>92</v>
      </c>
      <c r="EA95" s="242" t="s">
        <v>364</v>
      </c>
      <c r="EB95" s="242" t="s">
        <v>251</v>
      </c>
      <c r="EC95" s="243">
        <v>1900</v>
      </c>
    </row>
    <row r="96" spans="2:133" ht="16.5" customHeight="1">
      <c r="B96" s="684"/>
      <c r="C96" s="702" t="s">
        <v>601</v>
      </c>
      <c r="D96" s="703"/>
      <c r="E96" s="832"/>
      <c r="F96" s="833"/>
      <c r="G96" s="833"/>
      <c r="H96" s="833"/>
      <c r="I96" s="833"/>
      <c r="J96" s="833"/>
      <c r="K96" s="833"/>
      <c r="L96" s="834"/>
      <c r="M96" s="704" t="s">
        <v>88</v>
      </c>
      <c r="N96" s="705"/>
      <c r="O96" s="546"/>
      <c r="P96" s="547"/>
      <c r="Q96" s="548"/>
      <c r="R96" s="549"/>
      <c r="S96" s="772"/>
      <c r="T96" s="706" t="str">
        <f>IF(T94="","",VLOOKUP(T94,$DN:$DQ,4,FALSE))</f>
        <v/>
      </c>
      <c r="U96" s="707"/>
      <c r="V96" s="708"/>
      <c r="W96" s="706" t="str">
        <f>IF(W94="","",VLOOKUP(W94,$DN:$DQ,4,FALSE))</f>
        <v/>
      </c>
      <c r="X96" s="707"/>
      <c r="Y96" s="708"/>
      <c r="Z96" s="706" t="str">
        <f>IF(Z94="","",VLOOKUP(Z94,$DN:$DQ,4,FALSE))</f>
        <v/>
      </c>
      <c r="AA96" s="707"/>
      <c r="AB96" s="708"/>
      <c r="AC96" s="706" t="str">
        <f>IF(AC94="","",VLOOKUP(AC94,$DN:$DQ,4,FALSE))</f>
        <v/>
      </c>
      <c r="AD96" s="707"/>
      <c r="AE96" s="708"/>
      <c r="AF96" s="706" t="str">
        <f>IF(AF94="","",VLOOKUP(AF94,$DN:$DQ,4,FALSE))</f>
        <v/>
      </c>
      <c r="AG96" s="707"/>
      <c r="AH96" s="708"/>
      <c r="AI96" s="709" t="s">
        <v>561</v>
      </c>
      <c r="AJ96" s="711">
        <f>CR95+DA95</f>
        <v>0</v>
      </c>
      <c r="AK96" s="712"/>
      <c r="AL96" s="759"/>
      <c r="AM96" s="760"/>
      <c r="AN96" s="751">
        <f>(AJ96*AL96)</f>
        <v>0</v>
      </c>
      <c r="AO96" s="751"/>
      <c r="AP96" s="752"/>
      <c r="AQ96" s="992"/>
      <c r="AR96" s="993"/>
      <c r="AS96" s="734"/>
      <c r="AT96" s="735"/>
      <c r="AU96" s="735"/>
      <c r="AV96" s="823"/>
      <c r="AW96" s="824"/>
      <c r="AX96" s="825"/>
      <c r="CB96" s="294"/>
      <c r="CC96" s="390"/>
      <c r="CD96" s="294"/>
      <c r="CE96" s="294"/>
      <c r="CF96" s="294"/>
      <c r="CG96" s="455" t="s">
        <v>562</v>
      </c>
      <c r="CH96" s="456" t="e">
        <f>VLOOKUP('実績　算出シート　 (6コース) '!T97,$DR:$DV,5,FALSE)</f>
        <v>#N/A</v>
      </c>
      <c r="CI96" s="456" t="e">
        <f>VLOOKUP('実績　算出シート　 (6コース) '!W97,$DR:$DV,5,FALSE)</f>
        <v>#N/A</v>
      </c>
      <c r="CJ96" s="456" t="e">
        <f>VLOOKUP('実績　算出シート　 (6コース) '!Z97,$DR:$DV,5,FALSE)</f>
        <v>#N/A</v>
      </c>
      <c r="CK96" s="456" t="e">
        <f>VLOOKUP('実績　算出シート　 (6コース) '!AC97,$DR:$DV,5,FALSE)</f>
        <v>#N/A</v>
      </c>
      <c r="CL96" s="456" t="e">
        <f>VLOOKUP('実績　算出シート　 (6コース) '!AF97,$DR:$DV,5,FALSE)</f>
        <v>#N/A</v>
      </c>
      <c r="CN96" s="440"/>
      <c r="CO96" s="441" t="s">
        <v>88</v>
      </c>
      <c r="CP96" s="442">
        <f>SUMIF(CH96:CL96,"五島市",CH97:CL97)*'実績　算出シート　 (6コース) '!AL94</f>
        <v>0</v>
      </c>
      <c r="CQ96" s="443">
        <f>SUMIF(CH96:CL96,"五島市",CH98:CL98)*'実績　算出シート　 (6コース) '!AL96</f>
        <v>0</v>
      </c>
      <c r="CR96" s="460"/>
      <c r="CS96" s="445"/>
      <c r="CT96" s="701"/>
      <c r="CU96" s="446" t="s">
        <v>88</v>
      </c>
      <c r="CV96" s="447" t="str">
        <f>IF('実績　算出シート　 (6コース) '!O96="","0",DA94/CT95)</f>
        <v>0</v>
      </c>
      <c r="CW96" s="448" t="str">
        <f>IF('実績　算出シート　 (6コース) '!O96="","0",DA95/CT95)</f>
        <v>0</v>
      </c>
      <c r="CX96" s="449">
        <f>CV96*'実績　算出シート　 (6コース) '!AL94</f>
        <v>0</v>
      </c>
      <c r="CY96" s="450">
        <f>CW96*'実績　算出シート　 (6コース) '!AL96</f>
        <v>0</v>
      </c>
      <c r="CZ96" s="451">
        <f t="shared" si="14"/>
        <v>0</v>
      </c>
      <c r="DA96" s="457"/>
      <c r="DC96" s="452" t="s">
        <v>88</v>
      </c>
      <c r="DD96" s="447" t="str">
        <f>IF(('実績　算出シート　 (6コース) '!P96)="","0",('実績　算出シート　 (6コース) '!AL94+'実績　算出シート　 (6コース) '!AL96)*'実績　算出シート　 (6コース) '!P96*1000)</f>
        <v>0</v>
      </c>
      <c r="DE96" s="447">
        <f>COUNTA('実績　算出シート　 (6コース) '!O96)*('実績　算出シート　 (6コース) '!AL94+'実績　算出シート　 (6コース) '!AL96)</f>
        <v>0</v>
      </c>
      <c r="DF96" s="447">
        <f>COUNTA('実績　算出シート　 (6コース) '!Q96)*('実績　算出シート　 (6コース) '!AL94+'実績　算出シート　 (6コース) '!AL96)</f>
        <v>0</v>
      </c>
      <c r="DG96" s="447">
        <f>COUNTA('実績　算出シート　 (6コース) '!R96)*('実績　算出シート　 (6コース) '!AL94+'実績　算出シート　 (6コース) '!AL96)</f>
        <v>0</v>
      </c>
      <c r="DL96" s="165"/>
      <c r="DM96" s="294"/>
      <c r="DN96" s="167">
        <v>93</v>
      </c>
      <c r="DO96" s="167" t="s">
        <v>364</v>
      </c>
      <c r="DP96" s="167" t="s">
        <v>256</v>
      </c>
      <c r="DQ96" s="477">
        <v>3500</v>
      </c>
      <c r="DU96" s="478"/>
      <c r="DV96" s="478"/>
      <c r="DW96" s="262">
        <v>1750</v>
      </c>
      <c r="DZ96" s="242">
        <v>93</v>
      </c>
      <c r="EA96" s="242" t="s">
        <v>364</v>
      </c>
      <c r="EB96" s="242" t="s">
        <v>256</v>
      </c>
      <c r="EC96" s="243">
        <v>3500</v>
      </c>
    </row>
    <row r="97" spans="2:133" ht="16.5" customHeight="1" thickBot="1">
      <c r="B97" s="684"/>
      <c r="C97" s="802"/>
      <c r="D97" s="803"/>
      <c r="E97" s="832"/>
      <c r="F97" s="833"/>
      <c r="G97" s="833"/>
      <c r="H97" s="833"/>
      <c r="I97" s="833"/>
      <c r="J97" s="833"/>
      <c r="K97" s="833"/>
      <c r="L97" s="834"/>
      <c r="M97" s="704" t="s">
        <v>568</v>
      </c>
      <c r="N97" s="705"/>
      <c r="O97" s="546"/>
      <c r="P97" s="547"/>
      <c r="Q97" s="548"/>
      <c r="R97" s="549"/>
      <c r="S97" s="799" t="s">
        <v>569</v>
      </c>
      <c r="T97" s="458"/>
      <c r="U97" s="785" t="str">
        <f>IF(T97="","",VLOOKUP(T97,$DR:$DU,3,FALSE))</f>
        <v/>
      </c>
      <c r="V97" s="786"/>
      <c r="W97" s="458"/>
      <c r="X97" s="785" t="str">
        <f>IF(W97="","",VLOOKUP(W97,$DR:$DU,3,FALSE))</f>
        <v/>
      </c>
      <c r="Y97" s="786"/>
      <c r="Z97" s="458"/>
      <c r="AA97" s="785" t="str">
        <f>IF(Z97="","",VLOOKUP(Z97,$DR:$DU,3,FALSE))</f>
        <v/>
      </c>
      <c r="AB97" s="786"/>
      <c r="AC97" s="458"/>
      <c r="AD97" s="785" t="str">
        <f>IF(AC97="","",VLOOKUP(AC97,$DR:$DU,3,FALSE))</f>
        <v/>
      </c>
      <c r="AE97" s="786"/>
      <c r="AF97" s="458"/>
      <c r="AG97" s="785" t="str">
        <f>IF(AF97="","",VLOOKUP(AF97,'実績　算出シート　 (6コース) '!$DR:$DU,3,FALSE))</f>
        <v/>
      </c>
      <c r="AH97" s="787"/>
      <c r="AI97" s="710"/>
      <c r="AJ97" s="713"/>
      <c r="AK97" s="714"/>
      <c r="AL97" s="761"/>
      <c r="AM97" s="762"/>
      <c r="AN97" s="763"/>
      <c r="AO97" s="763"/>
      <c r="AP97" s="764"/>
      <c r="AQ97" s="992"/>
      <c r="AR97" s="993"/>
      <c r="AS97" s="734"/>
      <c r="AT97" s="735"/>
      <c r="AU97" s="735"/>
      <c r="AV97" s="823"/>
      <c r="AW97" s="824"/>
      <c r="AX97" s="825"/>
      <c r="CB97" s="294"/>
      <c r="CC97" s="167"/>
      <c r="CD97" s="294"/>
      <c r="CE97" s="294"/>
      <c r="CF97" s="294"/>
      <c r="CG97" s="455" t="s">
        <v>570</v>
      </c>
      <c r="CH97" s="459" t="e">
        <f>VLOOKUP('実績　算出シート　 (6コース) '!T97,$DR:$DV,4,FALSE)</f>
        <v>#N/A</v>
      </c>
      <c r="CI97" s="459" t="e">
        <f>VLOOKUP('実績　算出シート　 (6コース) '!W97,$DR:$DV,4,FALSE)</f>
        <v>#N/A</v>
      </c>
      <c r="CJ97" s="459" t="e">
        <f>VLOOKUP('実績　算出シート　 (6コース) '!Z97,$DR:$DV,4,FALSE)</f>
        <v>#N/A</v>
      </c>
      <c r="CK97" s="459" t="e">
        <f>VLOOKUP('実績　算出シート　 (6コース) '!AC97,$DR:$DV,4,FALSE)</f>
        <v>#N/A</v>
      </c>
      <c r="CL97" s="459" t="e">
        <f>VLOOKUP('実績　算出シート　 (6コース) '!AF97,$DR:$DV,4,FALSE)</f>
        <v>#N/A</v>
      </c>
      <c r="CN97" s="440"/>
      <c r="CO97" s="441" t="s">
        <v>568</v>
      </c>
      <c r="CP97" s="442">
        <f>SUMIF(CH96:CL96,"新上五島町",CH97:CL97)*'実績　算出シート　 (6コース) '!AL94</f>
        <v>0</v>
      </c>
      <c r="CQ97" s="443">
        <f>SUMIF(CH96:CL96,"上五島",CH98:CL98)*'実績　算出シート　 (6コース) '!AL96</f>
        <v>0</v>
      </c>
      <c r="CR97" s="460"/>
      <c r="CS97" s="445"/>
      <c r="CT97" s="461"/>
      <c r="CU97" s="446" t="s">
        <v>568</v>
      </c>
      <c r="CV97" s="447" t="str">
        <f>IF('実績　算出シート　 (6コース) '!O97="","0",DA94/CT95)</f>
        <v>0</v>
      </c>
      <c r="CW97" s="448" t="str">
        <f>IF('実績　算出シート　 (6コース) '!O97="","0",DA95/CT95)</f>
        <v>0</v>
      </c>
      <c r="CX97" s="449">
        <f>CV97*'実績　算出シート　 (6コース) '!AL94</f>
        <v>0</v>
      </c>
      <c r="CY97" s="450">
        <f>CW97*'実績　算出シート　 (6コース) '!AL96</f>
        <v>0</v>
      </c>
      <c r="CZ97" s="451">
        <f t="shared" si="14"/>
        <v>0</v>
      </c>
      <c r="DA97" s="457"/>
      <c r="DB97" s="462"/>
      <c r="DC97" s="452" t="s">
        <v>568</v>
      </c>
      <c r="DD97" s="447" t="str">
        <f>IF(('実績　算出シート　 (6コース) '!P97)="","0",('実績　算出シート　 (6コース) '!AL94+'実績　算出シート　 (6コース) '!AL96)*'実績　算出シート　 (6コース) '!P97*1000)</f>
        <v>0</v>
      </c>
      <c r="DE97" s="447">
        <f>COUNTA('実績　算出シート　 (6コース) '!O97)*('実績　算出シート　 (6コース) '!AL94+'実績　算出シート　 (6コース) '!AL96)</f>
        <v>0</v>
      </c>
      <c r="DF97" s="447">
        <f>COUNTA('実績　算出シート　 (6コース) '!Q97)*('実績　算出シート　 (6コース) '!AL94+'実績　算出シート　 (6コース) '!AL96)</f>
        <v>0</v>
      </c>
      <c r="DG97" s="447">
        <f>COUNTA('実績　算出シート　 (6コース) '!R97)*('実績　算出シート　 (6コース) '!AL94+'実績　算出シート　 (6コース) '!AL96)</f>
        <v>0</v>
      </c>
      <c r="DL97" s="165"/>
      <c r="DM97" s="294"/>
      <c r="DN97" s="167">
        <v>94</v>
      </c>
      <c r="DO97" s="167" t="s">
        <v>366</v>
      </c>
      <c r="DP97" s="167" t="s">
        <v>251</v>
      </c>
      <c r="DQ97" s="477">
        <v>2500</v>
      </c>
      <c r="DU97" s="167"/>
      <c r="DV97" s="167"/>
      <c r="DW97" s="262">
        <v>1250</v>
      </c>
      <c r="DZ97" s="242">
        <v>94</v>
      </c>
      <c r="EA97" s="242" t="s">
        <v>366</v>
      </c>
      <c r="EB97" s="242" t="s">
        <v>251</v>
      </c>
      <c r="EC97" s="243">
        <v>2500</v>
      </c>
    </row>
    <row r="98" spans="2:133" ht="16.5" customHeight="1">
      <c r="B98" s="684"/>
      <c r="C98" s="804"/>
      <c r="D98" s="805"/>
      <c r="E98" s="788" t="s">
        <v>574</v>
      </c>
      <c r="F98" s="790"/>
      <c r="G98" s="790"/>
      <c r="H98" s="790"/>
      <c r="I98" s="792" t="s">
        <v>575</v>
      </c>
      <c r="J98" s="790"/>
      <c r="K98" s="790"/>
      <c r="L98" s="794"/>
      <c r="M98" s="704" t="s">
        <v>90</v>
      </c>
      <c r="N98" s="705"/>
      <c r="O98" s="546"/>
      <c r="P98" s="547"/>
      <c r="Q98" s="528"/>
      <c r="R98" s="549"/>
      <c r="S98" s="800"/>
      <c r="T98" s="796" t="str">
        <f>IF(T97="","",VLOOKUP(T97,$DR:$DU,2,FALSE))</f>
        <v/>
      </c>
      <c r="U98" s="797"/>
      <c r="V98" s="798"/>
      <c r="W98" s="796" t="str">
        <f>IF(W97="","",VLOOKUP(W97,$DR:$DU,2,FALSE))</f>
        <v/>
      </c>
      <c r="X98" s="797"/>
      <c r="Y98" s="798"/>
      <c r="Z98" s="796" t="str">
        <f>IF(Z97="","",VLOOKUP(Z97,$DR:$DU,2,FALSE))</f>
        <v/>
      </c>
      <c r="AA98" s="797"/>
      <c r="AB98" s="798"/>
      <c r="AC98" s="796" t="str">
        <f>IF(AC97="","",VLOOKUP(AC97,$DR:$DU,2,FALSE))</f>
        <v/>
      </c>
      <c r="AD98" s="797"/>
      <c r="AE98" s="798"/>
      <c r="AF98" s="796" t="str">
        <f>IF(AF97="","",VLOOKUP(AF97,'実績　算出シート　 (6コース) '!$DR:$DU,2,FALSE))</f>
        <v/>
      </c>
      <c r="AG98" s="797"/>
      <c r="AH98" s="808"/>
      <c r="AI98" s="773" t="s">
        <v>144</v>
      </c>
      <c r="AJ98" s="774"/>
      <c r="AK98" s="775"/>
      <c r="AL98" s="998">
        <f>AL94+AL96</f>
        <v>0</v>
      </c>
      <c r="AM98" s="999"/>
      <c r="AN98" s="749">
        <f>AN94+AN96</f>
        <v>0</v>
      </c>
      <c r="AO98" s="749"/>
      <c r="AP98" s="779"/>
      <c r="AQ98" s="992"/>
      <c r="AR98" s="993"/>
      <c r="AS98" s="734"/>
      <c r="AT98" s="735"/>
      <c r="AU98" s="735"/>
      <c r="AV98" s="823"/>
      <c r="AW98" s="824"/>
      <c r="AX98" s="825"/>
      <c r="BA98" s="294"/>
      <c r="BF98" s="294"/>
      <c r="BG98" s="294"/>
      <c r="BH98" s="294"/>
      <c r="BI98" s="294"/>
      <c r="BJ98" s="294"/>
      <c r="BK98" s="294"/>
      <c r="BL98" s="294"/>
      <c r="BM98" s="294"/>
      <c r="BN98" s="294"/>
      <c r="BO98" s="294"/>
      <c r="BP98" s="294"/>
      <c r="BQ98" s="294"/>
      <c r="BR98" s="294"/>
      <c r="BS98" s="294"/>
      <c r="BT98" s="294"/>
      <c r="CB98" s="294"/>
      <c r="CC98" s="390"/>
      <c r="CD98" s="294"/>
      <c r="CE98" s="294"/>
      <c r="CF98" s="294"/>
      <c r="CG98" s="455" t="s">
        <v>576</v>
      </c>
      <c r="CH98" s="459" t="e">
        <f>CH97</f>
        <v>#N/A</v>
      </c>
      <c r="CI98" s="459" t="e">
        <f>CI97</f>
        <v>#N/A</v>
      </c>
      <c r="CJ98" s="459" t="e">
        <f>CJ97</f>
        <v>#N/A</v>
      </c>
      <c r="CK98" s="459" t="e">
        <f>CK97</f>
        <v>#N/A</v>
      </c>
      <c r="CL98" s="459" t="e">
        <f>CL97</f>
        <v>#N/A</v>
      </c>
      <c r="CN98" s="440"/>
      <c r="CO98" s="441" t="s">
        <v>90</v>
      </c>
      <c r="CP98" s="442">
        <f>SUMIF(CH96:CL96,"小値賀町",CH97:CL97)*'実績　算出シート　 (6コース) '!AL94</f>
        <v>0</v>
      </c>
      <c r="CQ98" s="443">
        <f>SUMIF(CH96:CL96,"小値賀",CH98:CL98)*'実績　算出シート　 (6コース) '!AL96</f>
        <v>0</v>
      </c>
      <c r="CR98" s="460"/>
      <c r="CS98" s="445"/>
      <c r="CT98" s="461"/>
      <c r="CU98" s="446" t="s">
        <v>90</v>
      </c>
      <c r="CV98" s="447" t="str">
        <f>IF('実績　算出シート　 (6コース) '!O98="","0",DA94/CT95)</f>
        <v>0</v>
      </c>
      <c r="CW98" s="448" t="str">
        <f>IF('実績　算出シート　 (6コース) '!O98="","0",DA95/CT95)</f>
        <v>0</v>
      </c>
      <c r="CX98" s="449">
        <f>CV98*'実績　算出シート　 (6コース) '!AL94</f>
        <v>0</v>
      </c>
      <c r="CY98" s="450">
        <f>CW98*'実績　算出シート　 (6コース) '!AL96</f>
        <v>0</v>
      </c>
      <c r="CZ98" s="451">
        <f t="shared" si="14"/>
        <v>0</v>
      </c>
      <c r="DA98" s="457"/>
      <c r="DB98" s="462"/>
      <c r="DC98" s="452" t="s">
        <v>90</v>
      </c>
      <c r="DD98" s="447" t="str">
        <f>IF(('実績　算出シート　 (6コース) '!P98)="","0",('実績　算出シート　 (6コース) '!AL94+'実績　算出シート　 (6コース) '!AL96)*'実績　算出シート　 (6コース) '!P98*1000)</f>
        <v>0</v>
      </c>
      <c r="DE98" s="447">
        <f>COUNTA('実績　算出シート　 (6コース) '!O98)*('実績　算出シート　 (6コース) '!AL94+'実績　算出シート　 (6コース) '!AL96)</f>
        <v>0</v>
      </c>
      <c r="DF98" s="447">
        <f>COUNTA('実績　算出シート　 (6コース) '!Q98)*('実績　算出シート　 (6コース) '!AL94+'実績　算出シート　 (6コース) '!AL96)</f>
        <v>0</v>
      </c>
      <c r="DG98" s="447">
        <f>COUNTA('実績　算出シート　 (6コース) '!R98)*('実績　算出シート　 (6コース) '!AL94+'実績　算出シート　 (6コース) '!AL96)</f>
        <v>0</v>
      </c>
      <c r="DL98" s="165"/>
      <c r="DM98" s="294"/>
      <c r="DN98" s="167">
        <v>95</v>
      </c>
      <c r="DO98" s="167" t="s">
        <v>366</v>
      </c>
      <c r="DP98" s="167" t="s">
        <v>256</v>
      </c>
      <c r="DQ98" s="477">
        <v>4000</v>
      </c>
      <c r="DU98" s="167"/>
      <c r="DV98" s="167"/>
      <c r="DW98" s="262">
        <v>2000</v>
      </c>
      <c r="DZ98" s="242">
        <v>95</v>
      </c>
      <c r="EA98" s="242" t="s">
        <v>366</v>
      </c>
      <c r="EB98" s="242" t="s">
        <v>368</v>
      </c>
      <c r="EC98" s="243">
        <v>4000</v>
      </c>
    </row>
    <row r="99" spans="2:133" ht="16.5" customHeight="1" thickBot="1">
      <c r="B99" s="684"/>
      <c r="C99" s="806"/>
      <c r="D99" s="807"/>
      <c r="E99" s="789"/>
      <c r="F99" s="791"/>
      <c r="G99" s="791"/>
      <c r="H99" s="791"/>
      <c r="I99" s="793"/>
      <c r="J99" s="791"/>
      <c r="K99" s="791"/>
      <c r="L99" s="795"/>
      <c r="M99" s="782" t="s">
        <v>91</v>
      </c>
      <c r="N99" s="783"/>
      <c r="O99" s="550"/>
      <c r="P99" s="551"/>
      <c r="Q99" s="529"/>
      <c r="R99" s="530"/>
      <c r="S99" s="801"/>
      <c r="T99" s="765" t="str">
        <f>IF(T97="","",VLOOKUP(T97,$DR:$DU,4,FALSE))</f>
        <v/>
      </c>
      <c r="U99" s="766"/>
      <c r="V99" s="784"/>
      <c r="W99" s="765" t="str">
        <f>IF(W97="","",VLOOKUP(W97,$DR:$DU,4,FALSE))</f>
        <v/>
      </c>
      <c r="X99" s="766"/>
      <c r="Y99" s="784"/>
      <c r="Z99" s="765" t="str">
        <f>IF(Z97="","",VLOOKUP(Z97,$DR:$DU,4,FALSE))</f>
        <v/>
      </c>
      <c r="AA99" s="766"/>
      <c r="AB99" s="784"/>
      <c r="AC99" s="765" t="str">
        <f>IF(AC97="","",VLOOKUP(AC97,$DR:$DU,4,FALSE))</f>
        <v/>
      </c>
      <c r="AD99" s="766"/>
      <c r="AE99" s="784"/>
      <c r="AF99" s="765" t="str">
        <f>IF(AF97="","",VLOOKUP(AF97,'実績　算出シート　 (6コース) '!$DR:$DU,4,FALSE))</f>
        <v/>
      </c>
      <c r="AG99" s="766"/>
      <c r="AH99" s="767"/>
      <c r="AI99" s="776"/>
      <c r="AJ99" s="777"/>
      <c r="AK99" s="778"/>
      <c r="AL99" s="1000"/>
      <c r="AM99" s="1001"/>
      <c r="AN99" s="780"/>
      <c r="AO99" s="780"/>
      <c r="AP99" s="781"/>
      <c r="AQ99" s="994"/>
      <c r="AR99" s="995"/>
      <c r="AS99" s="736"/>
      <c r="AT99" s="737"/>
      <c r="AU99" s="737"/>
      <c r="AV99" s="826"/>
      <c r="AW99" s="827"/>
      <c r="AX99" s="828"/>
      <c r="BA99" s="294"/>
      <c r="BF99" s="294"/>
      <c r="BG99" s="294"/>
      <c r="BH99" s="294"/>
      <c r="BI99" s="294"/>
      <c r="BJ99" s="294"/>
      <c r="BK99" s="294"/>
      <c r="BL99" s="294"/>
      <c r="BM99" s="294"/>
      <c r="BN99" s="294"/>
      <c r="BO99" s="294"/>
      <c r="BP99" s="294"/>
      <c r="BQ99" s="294"/>
      <c r="BR99" s="294"/>
      <c r="BS99" s="294"/>
      <c r="BT99" s="294"/>
      <c r="CB99" s="294"/>
      <c r="CC99" s="390"/>
      <c r="CD99" s="294"/>
      <c r="CE99" s="294"/>
      <c r="CF99" s="294"/>
      <c r="CN99" s="465"/>
      <c r="CO99" s="466" t="s">
        <v>91</v>
      </c>
      <c r="CP99" s="467">
        <f>SUMIF(CH96:CL96,"宇久町",CH97:CL97)*'実績　算出シート　 (6コース) '!AL94</f>
        <v>0</v>
      </c>
      <c r="CQ99" s="468">
        <f>SUMIF(CH96:CL96,"宇久",CH98:CL98)*'実績　算出シート　 (6コース) '!AL96</f>
        <v>0</v>
      </c>
      <c r="CR99" s="460"/>
      <c r="CS99" s="445"/>
      <c r="CT99" s="469"/>
      <c r="CU99" s="470" t="s">
        <v>91</v>
      </c>
      <c r="CV99" s="471" t="str">
        <f>IF('実績　算出シート　 (6コース) '!O99="","0",DA94/CT95)</f>
        <v>0</v>
      </c>
      <c r="CW99" s="472" t="str">
        <f>IF('実績　算出シート　 (6コース) '!O99="","0",DA95/CT95)</f>
        <v>0</v>
      </c>
      <c r="CX99" s="473">
        <f>CV99*'実績　算出シート　 (6コース) '!AL94</f>
        <v>0</v>
      </c>
      <c r="CY99" s="474">
        <f>CW99*'実績　算出シート　 (6コース) '!AL96</f>
        <v>0</v>
      </c>
      <c r="CZ99" s="475">
        <f t="shared" si="14"/>
        <v>0</v>
      </c>
      <c r="DA99" s="457"/>
      <c r="DC99" s="476" t="s">
        <v>91</v>
      </c>
      <c r="DD99" s="471" t="str">
        <f>IF(('実績　算出シート　 (6コース) '!P99)="","0",('実績　算出シート　 (6コース) '!AL94+'実績　算出シート　 (6コース) '!AL96)*'実績　算出シート　 (6コース) '!P99*1000)</f>
        <v>0</v>
      </c>
      <c r="DE99" s="471">
        <f>COUNTA('実績　算出シート　 (6コース) '!O99)*('実績　算出シート　 (6コース) '!AL94+'実績　算出シート　 (6コース) '!AL96)</f>
        <v>0</v>
      </c>
      <c r="DF99" s="471">
        <f>COUNTA('実績　算出シート　 (6コース) '!Q99)*('実績　算出シート　 (6コース) '!AL94+'実績　算出シート　 (6コース) '!AL96)</f>
        <v>0</v>
      </c>
      <c r="DG99" s="471">
        <f>COUNTA('実績　算出シート　 (6コース) '!R99)*('実績　算出シート　 (6コース) '!AL94+'実績　算出シート　 (6コース) '!AL96)</f>
        <v>0</v>
      </c>
      <c r="DL99" s="165"/>
      <c r="DM99" s="294"/>
      <c r="DN99" s="167">
        <v>96</v>
      </c>
      <c r="DO99" s="167" t="s">
        <v>371</v>
      </c>
      <c r="DP99" s="167" t="s">
        <v>251</v>
      </c>
      <c r="DQ99" s="477" t="s">
        <v>330</v>
      </c>
      <c r="DU99" s="167"/>
      <c r="DV99" s="167"/>
      <c r="DW99" s="262" t="s">
        <v>372</v>
      </c>
      <c r="DZ99" s="242">
        <v>96</v>
      </c>
      <c r="EA99" s="242" t="s">
        <v>371</v>
      </c>
      <c r="EB99" s="242" t="s">
        <v>251</v>
      </c>
      <c r="EC99" s="243" t="s">
        <v>330</v>
      </c>
    </row>
    <row r="100" spans="2:133" ht="16.5" customHeight="1" thickBot="1">
      <c r="B100" s="684">
        <v>6</v>
      </c>
      <c r="C100" s="685"/>
      <c r="D100" s="687"/>
      <c r="E100" s="689" t="s">
        <v>549</v>
      </c>
      <c r="F100" s="690"/>
      <c r="G100" s="691"/>
      <c r="H100" s="691"/>
      <c r="I100" s="691"/>
      <c r="J100" s="691"/>
      <c r="K100" s="691"/>
      <c r="L100" s="692"/>
      <c r="M100" s="768" t="s">
        <v>550</v>
      </c>
      <c r="N100" s="769"/>
      <c r="O100" s="542"/>
      <c r="P100" s="552"/>
      <c r="Q100" s="553"/>
      <c r="R100" s="524"/>
      <c r="S100" s="770" t="s">
        <v>551</v>
      </c>
      <c r="T100" s="422"/>
      <c r="U100" s="675" t="str">
        <f>IF(T100="","",VLOOKUP(T100,$DN:$DQ,3,FALSE))</f>
        <v/>
      </c>
      <c r="V100" s="676"/>
      <c r="W100" s="422"/>
      <c r="X100" s="675" t="str">
        <f>IF(W100="","",VLOOKUP(W100,$DN:$DQ,3,FALSE))</f>
        <v/>
      </c>
      <c r="Y100" s="676"/>
      <c r="Z100" s="422"/>
      <c r="AA100" s="675" t="str">
        <f>IF(Z100="","",VLOOKUP(Z100,$DN:$DQ,3,FALSE))</f>
        <v/>
      </c>
      <c r="AB100" s="676"/>
      <c r="AC100" s="422"/>
      <c r="AD100" s="675" t="str">
        <f>IF(AC100="","",VLOOKUP(AC100,$DN:$DQ,3,FALSE))</f>
        <v/>
      </c>
      <c r="AE100" s="676"/>
      <c r="AF100" s="422"/>
      <c r="AG100" s="675" t="str">
        <f>IF(AF100="","",VLOOKUP(AF100,$DN:$DQ,3,FALSE))</f>
        <v/>
      </c>
      <c r="AH100" s="738"/>
      <c r="AI100" s="829" t="s">
        <v>243</v>
      </c>
      <c r="AJ100" s="741">
        <f>DA100+CR100</f>
        <v>0</v>
      </c>
      <c r="AK100" s="742"/>
      <c r="AL100" s="745"/>
      <c r="AM100" s="746"/>
      <c r="AN100" s="749">
        <f>(AJ100*AL100)</f>
        <v>0</v>
      </c>
      <c r="AO100" s="749"/>
      <c r="AP100" s="750"/>
      <c r="AQ100" s="990">
        <f>SUM(P100:P105)*AL104</f>
        <v>0</v>
      </c>
      <c r="AR100" s="991"/>
      <c r="AS100" s="715"/>
      <c r="AT100" s="716"/>
      <c r="AU100" s="716"/>
      <c r="AV100" s="830"/>
      <c r="AW100" s="831"/>
      <c r="AX100" s="822"/>
      <c r="BA100" s="294"/>
      <c r="BF100" s="294"/>
      <c r="BG100" s="294"/>
      <c r="BH100" s="294"/>
      <c r="BI100" s="294"/>
      <c r="BJ100" s="294"/>
      <c r="BK100" s="294"/>
      <c r="BL100" s="294"/>
      <c r="BM100" s="294"/>
      <c r="BN100" s="294"/>
      <c r="BO100" s="294"/>
      <c r="BP100" s="294"/>
      <c r="BQ100" s="294"/>
      <c r="BR100" s="294"/>
      <c r="BS100" s="294"/>
      <c r="BT100" s="294"/>
      <c r="CB100" s="294"/>
      <c r="CC100" s="390"/>
      <c r="CD100" s="294"/>
      <c r="CE100" s="294"/>
      <c r="CF100" s="294"/>
      <c r="CN100" s="424">
        <v>6</v>
      </c>
      <c r="CO100" s="425" t="s">
        <v>553</v>
      </c>
      <c r="CP100" s="426">
        <f>SUMIF(CH102:CL102,"対馬市",CH103:CL103)*'実績　算出シート　 (6コース) '!AL100</f>
        <v>0</v>
      </c>
      <c r="CQ100" s="427">
        <f>SUMIF(CH102:CL102,"対馬市",CH104:CL104)*'実績　算出シート　 (6コース) '!AL102</f>
        <v>0</v>
      </c>
      <c r="CR100" s="428">
        <f>SUM('実績　算出シート　 (6コース) '!T105:AH105)</f>
        <v>0</v>
      </c>
      <c r="CS100" s="445"/>
      <c r="CT100" s="429" t="s">
        <v>508</v>
      </c>
      <c r="CU100" s="430" t="s">
        <v>553</v>
      </c>
      <c r="CV100" s="431" t="str">
        <f>IF('実績　算出シート　 (6コース) '!O100="","0",DA100/CT101)</f>
        <v>0</v>
      </c>
      <c r="CW100" s="432" t="str">
        <f>IF('実績　算出シート　 (6コース) '!O100="","0",DA101/CT101)</f>
        <v>0</v>
      </c>
      <c r="CX100" s="433">
        <f>CV100*'実績　算出シート　 (6コース) '!AL100</f>
        <v>0</v>
      </c>
      <c r="CY100" s="434">
        <f>CW100*'実績　算出シート　 (6コース) '!AL102</f>
        <v>0</v>
      </c>
      <c r="CZ100" s="435">
        <f t="shared" si="14"/>
        <v>0</v>
      </c>
      <c r="DA100" s="428">
        <f>SUM('実績　算出シート　 (6コース) '!T102:AH102)</f>
        <v>0</v>
      </c>
      <c r="DC100" s="436" t="s">
        <v>553</v>
      </c>
      <c r="DD100" s="431" t="str">
        <f>IF(('実績　算出シート　 (6コース) '!P100)="","0",('実績　算出シート　 (6コース) '!AL100+'実績　算出シート　 (6コース) '!AL102)*'実績　算出シート　 (6コース) '!P100*1000)</f>
        <v>0</v>
      </c>
      <c r="DE100" s="431">
        <f>COUNTA('実績　算出シート　 (6コース) '!O100)*('実績　算出シート　 (6コース) '!AL100+'実績　算出シート　 (6コース) '!AL102)</f>
        <v>0</v>
      </c>
      <c r="DF100" s="431">
        <f>COUNTA('実績　算出シート　 (6コース) '!Q100)*('実績　算出シート　 (6コース) '!AL100+'実績　算出シート　 (6コース) '!AL102)</f>
        <v>0</v>
      </c>
      <c r="DG100" s="431">
        <f>COUNTA('実績　算出シート　 (6コース) '!R100)*('実績　算出シート　 (6コース) '!AL100+'実績　算出シート　 (6コース) '!AL102)</f>
        <v>0</v>
      </c>
      <c r="DL100" s="165"/>
      <c r="DM100" s="294"/>
      <c r="DN100" s="167">
        <v>97</v>
      </c>
      <c r="DO100" s="167" t="s">
        <v>373</v>
      </c>
      <c r="DP100" s="167" t="s">
        <v>336</v>
      </c>
      <c r="DQ100" s="477">
        <v>100</v>
      </c>
      <c r="DU100" s="167"/>
      <c r="DV100" s="167"/>
      <c r="DW100" s="262">
        <v>50</v>
      </c>
      <c r="DZ100" s="242">
        <v>97</v>
      </c>
      <c r="EA100" s="242" t="s">
        <v>373</v>
      </c>
      <c r="EB100" s="242" t="s">
        <v>336</v>
      </c>
      <c r="EC100" s="243">
        <v>100</v>
      </c>
    </row>
    <row r="101" spans="2:133" ht="16.5" customHeight="1">
      <c r="B101" s="684"/>
      <c r="C101" s="686"/>
      <c r="D101" s="688"/>
      <c r="E101" s="836"/>
      <c r="F101" s="837"/>
      <c r="G101" s="837"/>
      <c r="H101" s="837"/>
      <c r="I101" s="837"/>
      <c r="J101" s="837"/>
      <c r="K101" s="837"/>
      <c r="L101" s="838"/>
      <c r="M101" s="704" t="s">
        <v>554</v>
      </c>
      <c r="N101" s="705"/>
      <c r="O101" s="546"/>
      <c r="P101" s="547"/>
      <c r="Q101" s="548"/>
      <c r="R101" s="526"/>
      <c r="S101" s="771"/>
      <c r="T101" s="729" t="str">
        <f>IF(T100="","",VLOOKUP(T100,$DN:$DQ,2,FALSE))</f>
        <v/>
      </c>
      <c r="U101" s="730"/>
      <c r="V101" s="731"/>
      <c r="W101" s="729" t="str">
        <f>IF(W100="","",VLOOKUP(W100,$DN:$DQ,2,FALSE))</f>
        <v/>
      </c>
      <c r="X101" s="730"/>
      <c r="Y101" s="731"/>
      <c r="Z101" s="729" t="str">
        <f>IF(Z100="","",VLOOKUP(Z100,$DN:$DQ,2,FALSE))</f>
        <v/>
      </c>
      <c r="AA101" s="730"/>
      <c r="AB101" s="731"/>
      <c r="AC101" s="729" t="str">
        <f>IF(AC100="","",VLOOKUP(AC100,$DN:$DQ,2,FALSE))</f>
        <v/>
      </c>
      <c r="AD101" s="730"/>
      <c r="AE101" s="731"/>
      <c r="AF101" s="729" t="str">
        <f>IF(AF100="","",VLOOKUP(AF100,$DN:$DQ,2,FALSE))</f>
        <v/>
      </c>
      <c r="AG101" s="730"/>
      <c r="AH101" s="731"/>
      <c r="AI101" s="740"/>
      <c r="AJ101" s="743"/>
      <c r="AK101" s="744"/>
      <c r="AL101" s="747"/>
      <c r="AM101" s="748"/>
      <c r="AN101" s="751"/>
      <c r="AO101" s="751"/>
      <c r="AP101" s="752"/>
      <c r="AQ101" s="992"/>
      <c r="AR101" s="993"/>
      <c r="AS101" s="732"/>
      <c r="AT101" s="733"/>
      <c r="AU101" s="733"/>
      <c r="AV101" s="823"/>
      <c r="AW101" s="824"/>
      <c r="AX101" s="825"/>
      <c r="BA101" s="294"/>
      <c r="BF101" s="294"/>
      <c r="BG101" s="294"/>
      <c r="BH101" s="294"/>
      <c r="BI101" s="294"/>
      <c r="BJ101" s="294"/>
      <c r="BK101" s="294"/>
      <c r="BL101" s="294"/>
      <c r="BM101" s="294"/>
      <c r="BN101" s="294"/>
      <c r="BO101" s="294"/>
      <c r="BP101" s="294"/>
      <c r="BQ101" s="294"/>
      <c r="BR101" s="294"/>
      <c r="BS101" s="294"/>
      <c r="BT101" s="294"/>
      <c r="CB101" s="294"/>
      <c r="CC101" s="390"/>
      <c r="CD101" s="294"/>
      <c r="CE101" s="294"/>
      <c r="CF101" s="294"/>
      <c r="CN101" s="440"/>
      <c r="CO101" s="441" t="s">
        <v>555</v>
      </c>
      <c r="CP101" s="442">
        <f>SUMIF(CH102:CL102,"壱岐市",CH103:CL103)*'実績　算出シート　 (6コース) '!AL100</f>
        <v>0</v>
      </c>
      <c r="CQ101" s="443">
        <f>SUMIF(CH102:CL102,"壱岐市",CH104:CL104)*'実績　算出シート　 (6コース) '!AL102</f>
        <v>0</v>
      </c>
      <c r="CR101" s="444">
        <f>CR100</f>
        <v>0</v>
      </c>
      <c r="CS101" s="445"/>
      <c r="CT101" s="700">
        <f>COUNTA('実績　算出シート　 (6コース) '!O100:O105)</f>
        <v>0</v>
      </c>
      <c r="CU101" s="446" t="s">
        <v>555</v>
      </c>
      <c r="CV101" s="447" t="str">
        <f>IF('実績　算出シート　 (6コース) '!O101="","0",DA100/CT101)</f>
        <v>0</v>
      </c>
      <c r="CW101" s="448" t="str">
        <f>IF('実績　算出シート　 (6コース) '!O101="","0",DA101/CT101)</f>
        <v>0</v>
      </c>
      <c r="CX101" s="449">
        <f>CV101*'実績　算出シート　 (6コース) '!AL100</f>
        <v>0</v>
      </c>
      <c r="CY101" s="450">
        <f>CW101*'実績　算出シート　 (6コース) '!AL102</f>
        <v>0</v>
      </c>
      <c r="CZ101" s="451">
        <f t="shared" si="14"/>
        <v>0</v>
      </c>
      <c r="DA101" s="444">
        <f>CL112</f>
        <v>0</v>
      </c>
      <c r="DC101" s="452" t="s">
        <v>555</v>
      </c>
      <c r="DD101" s="447" t="str">
        <f>IF(('実績　算出シート　 (6コース) '!P101)="","0",('実績　算出シート　 (6コース) '!AL100+'実績　算出シート　 (6コース) '!AL102)*'実績　算出シート　 (6コース) '!P101*1000)</f>
        <v>0</v>
      </c>
      <c r="DE101" s="447">
        <f>COUNTA('実績　算出シート　 (6コース) '!O101)*('実績　算出シート　 (6コース) '!AL100+'実績　算出シート　 (6コース) '!AL102)</f>
        <v>0</v>
      </c>
      <c r="DF101" s="447">
        <f>COUNTA('実績　算出シート　 (6コース) '!Q101)*('実績　算出シート　 (6コース) '!AL100+'実績　算出シート　 (6コース) '!AL102)</f>
        <v>0</v>
      </c>
      <c r="DG101" s="447">
        <f>COUNTA('実績　算出シート　 (6コース) '!R101)*('実績　算出シート　 (6コース) '!AL100+'実績　算出シート　 (6コース) '!AL102)</f>
        <v>0</v>
      </c>
      <c r="DL101" s="165"/>
      <c r="DM101" s="294"/>
      <c r="DN101" s="167">
        <v>98</v>
      </c>
      <c r="DO101" s="167" t="s">
        <v>374</v>
      </c>
      <c r="DP101" s="167" t="s">
        <v>336</v>
      </c>
      <c r="DQ101" s="477">
        <v>100</v>
      </c>
      <c r="DU101" s="167"/>
      <c r="DV101" s="167"/>
      <c r="DW101" s="262">
        <v>50</v>
      </c>
      <c r="DZ101" s="242">
        <v>98</v>
      </c>
      <c r="EA101" s="242" t="s">
        <v>374</v>
      </c>
      <c r="EB101" s="242" t="s">
        <v>336</v>
      </c>
      <c r="EC101" s="243">
        <v>100</v>
      </c>
    </row>
    <row r="102" spans="2:133" ht="16.5" customHeight="1">
      <c r="B102" s="684"/>
      <c r="C102" s="702" t="s">
        <v>601</v>
      </c>
      <c r="D102" s="703"/>
      <c r="E102" s="836"/>
      <c r="F102" s="837"/>
      <c r="G102" s="837"/>
      <c r="H102" s="837"/>
      <c r="I102" s="837"/>
      <c r="J102" s="837"/>
      <c r="K102" s="837"/>
      <c r="L102" s="838"/>
      <c r="M102" s="704" t="s">
        <v>88</v>
      </c>
      <c r="N102" s="705"/>
      <c r="O102" s="546"/>
      <c r="P102" s="547"/>
      <c r="Q102" s="548"/>
      <c r="R102" s="549"/>
      <c r="S102" s="772"/>
      <c r="T102" s="706" t="str">
        <f>IF(T100="","",VLOOKUP(T100,$DN:$DQ,4,FALSE))</f>
        <v/>
      </c>
      <c r="U102" s="707"/>
      <c r="V102" s="708"/>
      <c r="W102" s="706" t="str">
        <f>IF(W100="","",VLOOKUP(W100,$DN:$DQ,4,FALSE))</f>
        <v/>
      </c>
      <c r="X102" s="707"/>
      <c r="Y102" s="708"/>
      <c r="Z102" s="706" t="str">
        <f>IF(Z100="","",VLOOKUP(Z100,$DN:$DQ,4,FALSE))</f>
        <v/>
      </c>
      <c r="AA102" s="707"/>
      <c r="AB102" s="708"/>
      <c r="AC102" s="706" t="str">
        <f>IF(AC100="","",VLOOKUP(AC100,$DN:$DQ,4,FALSE))</f>
        <v/>
      </c>
      <c r="AD102" s="707"/>
      <c r="AE102" s="708"/>
      <c r="AF102" s="706" t="str">
        <f>IF(AF100="","",VLOOKUP(AF100,$DN:$DQ,4,FALSE))</f>
        <v/>
      </c>
      <c r="AG102" s="707"/>
      <c r="AH102" s="708"/>
      <c r="AI102" s="709" t="s">
        <v>561</v>
      </c>
      <c r="AJ102" s="711">
        <f>CR101+DA101</f>
        <v>0</v>
      </c>
      <c r="AK102" s="712"/>
      <c r="AL102" s="759"/>
      <c r="AM102" s="760"/>
      <c r="AN102" s="751">
        <f>(AJ102*AL102)</f>
        <v>0</v>
      </c>
      <c r="AO102" s="751"/>
      <c r="AP102" s="752"/>
      <c r="AQ102" s="992"/>
      <c r="AR102" s="993"/>
      <c r="AS102" s="734"/>
      <c r="AT102" s="735"/>
      <c r="AU102" s="735"/>
      <c r="AV102" s="823"/>
      <c r="AW102" s="824"/>
      <c r="AX102" s="825"/>
      <c r="BA102" s="294"/>
      <c r="BF102" s="294"/>
      <c r="BG102" s="294"/>
      <c r="BH102" s="294"/>
      <c r="BI102" s="294"/>
      <c r="BJ102" s="294"/>
      <c r="BK102" s="294"/>
      <c r="BL102" s="294"/>
      <c r="BM102" s="294"/>
      <c r="BN102" s="294"/>
      <c r="BO102" s="294"/>
      <c r="BP102" s="294"/>
      <c r="BQ102" s="294"/>
      <c r="BR102" s="294"/>
      <c r="BS102" s="294"/>
      <c r="BT102" s="294"/>
      <c r="CB102" s="294"/>
      <c r="CC102" s="390"/>
      <c r="CD102" s="294"/>
      <c r="CE102" s="294"/>
      <c r="CF102" s="294"/>
      <c r="CG102" s="455" t="s">
        <v>562</v>
      </c>
      <c r="CH102" s="456" t="e">
        <f>VLOOKUP('実績　算出シート　 (6コース) '!T103,$DR:$DV,5,FALSE)</f>
        <v>#N/A</v>
      </c>
      <c r="CI102" s="456" t="e">
        <f>VLOOKUP('実績　算出シート　 (6コース) '!W103,$DR:$DV,5,FALSE)</f>
        <v>#N/A</v>
      </c>
      <c r="CJ102" s="456" t="e">
        <f>VLOOKUP('実績　算出シート　 (6コース) '!Z103,$DR:$DV,5,FALSE)</f>
        <v>#N/A</v>
      </c>
      <c r="CK102" s="456" t="e">
        <f>VLOOKUP('実績　算出シート　 (6コース) '!AC103,$DR:$DV,5,FALSE)</f>
        <v>#N/A</v>
      </c>
      <c r="CL102" s="456" t="e">
        <f>VLOOKUP('実績　算出シート　 (6コース) '!AF103,$DR:$DV,5,FALSE)</f>
        <v>#N/A</v>
      </c>
      <c r="CN102" s="440"/>
      <c r="CO102" s="441" t="s">
        <v>88</v>
      </c>
      <c r="CP102" s="442">
        <f>SUMIF(CH102:CL102,"五島市",CH103:CL103)*'実績　算出シート　 (6コース) '!AL100</f>
        <v>0</v>
      </c>
      <c r="CQ102" s="443">
        <f>SUMIF(CH102:CL102,"五島市",CH104:CL104)*'実績　算出シート　 (6コース) '!AL102</f>
        <v>0</v>
      </c>
      <c r="CR102" s="460"/>
      <c r="CS102" s="445"/>
      <c r="CT102" s="701"/>
      <c r="CU102" s="446" t="s">
        <v>88</v>
      </c>
      <c r="CV102" s="447" t="str">
        <f>IF('実績　算出シート　 (6コース) '!O102="","0",DA100/CT101)</f>
        <v>0</v>
      </c>
      <c r="CW102" s="448" t="str">
        <f>IF('実績　算出シート　 (6コース) '!O102="","0",DA101/CT101)</f>
        <v>0</v>
      </c>
      <c r="CX102" s="449">
        <f>CV102*'実績　算出シート　 (6コース) '!AL100</f>
        <v>0</v>
      </c>
      <c r="CY102" s="450">
        <f>CW102*'実績　算出シート　 (6コース) '!AL102</f>
        <v>0</v>
      </c>
      <c r="CZ102" s="451">
        <f t="shared" si="14"/>
        <v>0</v>
      </c>
      <c r="DA102" s="457"/>
      <c r="DC102" s="452" t="s">
        <v>88</v>
      </c>
      <c r="DD102" s="447" t="str">
        <f>IF(('実績　算出シート　 (6コース) '!P102)="","0",('実績　算出シート　 (6コース) '!AL100+'実績　算出シート　 (6コース) '!AL102)*'実績　算出シート　 (6コース) '!P102*1000)</f>
        <v>0</v>
      </c>
      <c r="DE102" s="447">
        <f>COUNTA('実績　算出シート　 (6コース) '!O102)*('実績　算出シート　 (6コース) '!AL100+'実績　算出シート　 (6コース) '!AL102)</f>
        <v>0</v>
      </c>
      <c r="DF102" s="447">
        <f>COUNTA('実績　算出シート　 (6コース) '!Q102)*('実績　算出シート　 (6コース) '!AL100+'実績　算出シート　 (6コース) '!AL102)</f>
        <v>0</v>
      </c>
      <c r="DG102" s="447">
        <f>COUNTA('実績　算出シート　 (6コース) '!R102)*('実績　算出シート　 (6コース) '!AL100+'実績　算出シート　 (6コース) '!AL102)</f>
        <v>0</v>
      </c>
      <c r="DL102" s="165"/>
      <c r="DM102" s="294"/>
      <c r="DN102" s="167">
        <v>99</v>
      </c>
      <c r="DO102" s="167" t="s">
        <v>375</v>
      </c>
      <c r="DP102" s="167" t="s">
        <v>336</v>
      </c>
      <c r="DQ102" s="477">
        <v>200</v>
      </c>
      <c r="DU102" s="167"/>
      <c r="DV102" s="167"/>
      <c r="DW102" s="262">
        <v>150</v>
      </c>
      <c r="DZ102" s="242">
        <v>99</v>
      </c>
      <c r="EA102" s="242" t="s">
        <v>375</v>
      </c>
      <c r="EB102" s="242" t="s">
        <v>336</v>
      </c>
      <c r="EC102" s="243">
        <v>200</v>
      </c>
    </row>
    <row r="103" spans="2:133" ht="16.5" customHeight="1" thickBot="1">
      <c r="B103" s="684"/>
      <c r="C103" s="802"/>
      <c r="D103" s="803"/>
      <c r="E103" s="836"/>
      <c r="F103" s="837"/>
      <c r="G103" s="837"/>
      <c r="H103" s="837"/>
      <c r="I103" s="837"/>
      <c r="J103" s="837"/>
      <c r="K103" s="837"/>
      <c r="L103" s="838"/>
      <c r="M103" s="704" t="s">
        <v>568</v>
      </c>
      <c r="N103" s="705"/>
      <c r="O103" s="546"/>
      <c r="P103" s="547"/>
      <c r="Q103" s="548"/>
      <c r="R103" s="549"/>
      <c r="S103" s="799" t="s">
        <v>569</v>
      </c>
      <c r="T103" s="458"/>
      <c r="U103" s="785" t="str">
        <f>IF(T103="","",VLOOKUP(T103,$DR:$DU,3,FALSE))</f>
        <v/>
      </c>
      <c r="V103" s="786"/>
      <c r="W103" s="458"/>
      <c r="X103" s="785" t="str">
        <f>IF(W103="","",VLOOKUP(W103,$DR:$DU,3,FALSE))</f>
        <v/>
      </c>
      <c r="Y103" s="786"/>
      <c r="Z103" s="458"/>
      <c r="AA103" s="785" t="str">
        <f>IF(Z103="","",VLOOKUP(Z103,$DR:$DU,3,FALSE))</f>
        <v/>
      </c>
      <c r="AB103" s="786"/>
      <c r="AC103" s="458"/>
      <c r="AD103" s="785" t="str">
        <f>IF(AC103="","",VLOOKUP(AC103,$DR:$DU,3,FALSE))</f>
        <v/>
      </c>
      <c r="AE103" s="786"/>
      <c r="AF103" s="458"/>
      <c r="AG103" s="785" t="str">
        <f>IF(AF103="","",VLOOKUP(AF103,'実績　算出シート　 (6コース) '!$DR:$DU,3,FALSE))</f>
        <v/>
      </c>
      <c r="AH103" s="787"/>
      <c r="AI103" s="710"/>
      <c r="AJ103" s="713"/>
      <c r="AK103" s="714"/>
      <c r="AL103" s="761"/>
      <c r="AM103" s="762"/>
      <c r="AN103" s="763"/>
      <c r="AO103" s="763"/>
      <c r="AP103" s="764"/>
      <c r="AQ103" s="992"/>
      <c r="AR103" s="993"/>
      <c r="AS103" s="734"/>
      <c r="AT103" s="735"/>
      <c r="AU103" s="735"/>
      <c r="AV103" s="823"/>
      <c r="AW103" s="824"/>
      <c r="AX103" s="825"/>
      <c r="BA103" s="294"/>
      <c r="BF103" s="294"/>
      <c r="BG103" s="294"/>
      <c r="BH103" s="294"/>
      <c r="BI103" s="294"/>
      <c r="BJ103" s="294"/>
      <c r="BK103" s="294"/>
      <c r="BL103" s="294"/>
      <c r="BM103" s="294"/>
      <c r="BN103" s="294"/>
      <c r="BO103" s="294"/>
      <c r="BP103" s="294"/>
      <c r="BQ103" s="294"/>
      <c r="BR103" s="294"/>
      <c r="BS103" s="294"/>
      <c r="BT103" s="294"/>
      <c r="CB103" s="294"/>
      <c r="CC103" s="390"/>
      <c r="CD103" s="294"/>
      <c r="CE103" s="294"/>
      <c r="CF103" s="294"/>
      <c r="CG103" s="455" t="s">
        <v>570</v>
      </c>
      <c r="CH103" s="459" t="e">
        <f>VLOOKUP('実績　算出シート　 (6コース) '!T103,$DR:$DV,4,FALSE)</f>
        <v>#N/A</v>
      </c>
      <c r="CI103" s="459" t="e">
        <f>VLOOKUP('実績　算出シート　 (6コース) '!W103,$DR:$DV,4,FALSE)</f>
        <v>#N/A</v>
      </c>
      <c r="CJ103" s="459" t="e">
        <f>VLOOKUP('実績　算出シート　 (6コース) '!Z103,$DR:$DV,4,FALSE)</f>
        <v>#N/A</v>
      </c>
      <c r="CK103" s="459" t="e">
        <f>VLOOKUP('実績　算出シート　 (6コース) '!AC103,$DR:$DV,4,FALSE)</f>
        <v>#N/A</v>
      </c>
      <c r="CL103" s="459" t="e">
        <f>VLOOKUP('実績　算出シート　 (6コース) '!AF103,$DR:$DV,4,FALSE)</f>
        <v>#N/A</v>
      </c>
      <c r="CN103" s="440"/>
      <c r="CO103" s="441" t="s">
        <v>568</v>
      </c>
      <c r="CP103" s="442">
        <f>SUMIF(CH102:CL102,"新上五島町",CH103:CL103)*'実績　算出シート　 (6コース) '!AL100</f>
        <v>0</v>
      </c>
      <c r="CQ103" s="443">
        <f>SUMIF(CH102:CL102,"上五島",CH104:CL104)*'実績　算出シート　 (6コース) '!AL102</f>
        <v>0</v>
      </c>
      <c r="CR103" s="460"/>
      <c r="CS103" s="445"/>
      <c r="CT103" s="461"/>
      <c r="CU103" s="446" t="s">
        <v>568</v>
      </c>
      <c r="CV103" s="447" t="str">
        <f>IF('実績　算出シート　 (6コース) '!O103="","0",DA100/CT101)</f>
        <v>0</v>
      </c>
      <c r="CW103" s="448" t="str">
        <f>IF('実績　算出シート　 (6コース) '!O103="","0",DA101/CT101)</f>
        <v>0</v>
      </c>
      <c r="CX103" s="449">
        <f>CV103*'実績　算出シート　 (6コース) '!AL100</f>
        <v>0</v>
      </c>
      <c r="CY103" s="450">
        <f>CW103*'実績　算出シート　 (6コース) '!AL102</f>
        <v>0</v>
      </c>
      <c r="CZ103" s="451">
        <f t="shared" si="14"/>
        <v>0</v>
      </c>
      <c r="DA103" s="457"/>
      <c r="DB103" s="462"/>
      <c r="DC103" s="452" t="s">
        <v>568</v>
      </c>
      <c r="DD103" s="447" t="str">
        <f>IF(('実績　算出シート　 (6コース) '!P103)="","0",('実績　算出シート　 (6コース) '!AL100+'実績　算出シート　 (6コース) '!AL102)*'実績　算出シート　 (6コース) '!P103*1000)</f>
        <v>0</v>
      </c>
      <c r="DE103" s="447">
        <f>COUNTA('実績　算出シート　 (6コース) '!O103)*('実績　算出シート　 (6コース) '!AL100+'実績　算出シート　 (6コース) '!AL102)</f>
        <v>0</v>
      </c>
      <c r="DF103" s="447">
        <f>COUNTA('実績　算出シート　 (6コース) '!Q103)*('実績　算出シート　 (6コース) '!AL100+'実績　算出シート　 (6コース) '!AL102)</f>
        <v>0</v>
      </c>
      <c r="DG103" s="447">
        <f>COUNTA('実績　算出シート　 (6コース) '!R103)*('実績　算出シート　 (6コース) '!AL100+'実績　算出シート　 (6コース) '!AL102)</f>
        <v>0</v>
      </c>
      <c r="DL103" s="165"/>
      <c r="DM103" s="294"/>
      <c r="DN103" s="167">
        <v>100</v>
      </c>
      <c r="DO103" s="167" t="s">
        <v>376</v>
      </c>
      <c r="DP103" s="167" t="s">
        <v>336</v>
      </c>
      <c r="DQ103" s="477">
        <v>400</v>
      </c>
      <c r="DU103" s="167"/>
      <c r="DV103" s="167"/>
      <c r="DW103" s="262">
        <v>200</v>
      </c>
      <c r="DZ103" s="242">
        <v>100</v>
      </c>
      <c r="EA103" s="242" t="s">
        <v>376</v>
      </c>
      <c r="EB103" s="242" t="s">
        <v>336</v>
      </c>
      <c r="EC103" s="243">
        <v>400</v>
      </c>
    </row>
    <row r="104" spans="2:133" ht="16.5" customHeight="1">
      <c r="B104" s="684"/>
      <c r="C104" s="804"/>
      <c r="D104" s="805"/>
      <c r="E104" s="788" t="s">
        <v>574</v>
      </c>
      <c r="F104" s="790"/>
      <c r="G104" s="790"/>
      <c r="H104" s="790"/>
      <c r="I104" s="792" t="s">
        <v>575</v>
      </c>
      <c r="J104" s="790"/>
      <c r="K104" s="790"/>
      <c r="L104" s="794"/>
      <c r="M104" s="704" t="s">
        <v>90</v>
      </c>
      <c r="N104" s="705"/>
      <c r="O104" s="546"/>
      <c r="P104" s="547"/>
      <c r="Q104" s="528"/>
      <c r="R104" s="549"/>
      <c r="S104" s="800"/>
      <c r="T104" s="796" t="str">
        <f>IF(T103="","",VLOOKUP(T103,$DR:$DU,2,FALSE))</f>
        <v/>
      </c>
      <c r="U104" s="797"/>
      <c r="V104" s="798"/>
      <c r="W104" s="796" t="str">
        <f>IF(W103="","",VLOOKUP(W103,$DR:$DU,2,FALSE))</f>
        <v/>
      </c>
      <c r="X104" s="797"/>
      <c r="Y104" s="798"/>
      <c r="Z104" s="796" t="str">
        <f>IF(Z103="","",VLOOKUP(Z103,$DR:$DU,2,FALSE))</f>
        <v/>
      </c>
      <c r="AA104" s="797"/>
      <c r="AB104" s="798"/>
      <c r="AC104" s="796" t="str">
        <f>IF(AC103="","",VLOOKUP(AC103,$DR:$DU,2,FALSE))</f>
        <v/>
      </c>
      <c r="AD104" s="797"/>
      <c r="AE104" s="798"/>
      <c r="AF104" s="796" t="str">
        <f>IF(AF103="","",VLOOKUP(AF103,'実績　算出シート　 (6コース) '!$DR:$DU,2,FALSE))</f>
        <v/>
      </c>
      <c r="AG104" s="797"/>
      <c r="AH104" s="808"/>
      <c r="AI104" s="773" t="s">
        <v>144</v>
      </c>
      <c r="AJ104" s="774"/>
      <c r="AK104" s="775"/>
      <c r="AL104" s="998">
        <f>AL100+AL102</f>
        <v>0</v>
      </c>
      <c r="AM104" s="999"/>
      <c r="AN104" s="749">
        <f>AN100+AN102</f>
        <v>0</v>
      </c>
      <c r="AO104" s="749"/>
      <c r="AP104" s="779"/>
      <c r="AQ104" s="992"/>
      <c r="AR104" s="993"/>
      <c r="AS104" s="734"/>
      <c r="AT104" s="735"/>
      <c r="AU104" s="735"/>
      <c r="AV104" s="823"/>
      <c r="AW104" s="824"/>
      <c r="AX104" s="825"/>
      <c r="BA104" s="294"/>
      <c r="BF104" s="294"/>
      <c r="BG104" s="294"/>
      <c r="BH104" s="294"/>
      <c r="BI104" s="294"/>
      <c r="BJ104" s="294"/>
      <c r="BK104" s="294"/>
      <c r="BL104" s="294"/>
      <c r="BM104" s="294"/>
      <c r="BN104" s="294"/>
      <c r="BO104" s="294"/>
      <c r="BP104" s="294"/>
      <c r="BQ104" s="294"/>
      <c r="BR104" s="294"/>
      <c r="BS104" s="294"/>
      <c r="BT104" s="294"/>
      <c r="CB104" s="294"/>
      <c r="CC104" s="390"/>
      <c r="CD104" s="294"/>
      <c r="CE104" s="294"/>
      <c r="CF104" s="294"/>
      <c r="CG104" s="455" t="s">
        <v>576</v>
      </c>
      <c r="CH104" s="459" t="e">
        <f>CH103</f>
        <v>#N/A</v>
      </c>
      <c r="CI104" s="459" t="e">
        <f>CI103</f>
        <v>#N/A</v>
      </c>
      <c r="CJ104" s="459" t="e">
        <f>CJ103</f>
        <v>#N/A</v>
      </c>
      <c r="CK104" s="459" t="e">
        <f>CK103</f>
        <v>#N/A</v>
      </c>
      <c r="CL104" s="459" t="e">
        <f>CL103</f>
        <v>#N/A</v>
      </c>
      <c r="CN104" s="440"/>
      <c r="CO104" s="441" t="s">
        <v>90</v>
      </c>
      <c r="CP104" s="442">
        <f>SUMIF(CH102:CL102,"小値賀町",CH103:CL103)*'実績　算出シート　 (6コース) '!AL100</f>
        <v>0</v>
      </c>
      <c r="CQ104" s="443">
        <f>SUMIF(CH102:CL102,"小値賀",CH104:CL104)*'実績　算出シート　 (6コース) '!AL102</f>
        <v>0</v>
      </c>
      <c r="CR104" s="460"/>
      <c r="CS104" s="445"/>
      <c r="CT104" s="461"/>
      <c r="CU104" s="446" t="s">
        <v>90</v>
      </c>
      <c r="CV104" s="447" t="str">
        <f>IF('実績　算出シート　 (6コース) '!O104="","0",DA100/CT101)</f>
        <v>0</v>
      </c>
      <c r="CW104" s="448" t="str">
        <f>IF('実績　算出シート　 (6コース) '!O104="","0",DA101/CT101)</f>
        <v>0</v>
      </c>
      <c r="CX104" s="449">
        <f>CV104*'実績　算出シート　 (6コース) '!AL100</f>
        <v>0</v>
      </c>
      <c r="CY104" s="450">
        <f>CW104*'実績　算出シート　 (6コース) '!AL102</f>
        <v>0</v>
      </c>
      <c r="CZ104" s="451">
        <f t="shared" si="14"/>
        <v>0</v>
      </c>
      <c r="DA104" s="457"/>
      <c r="DB104" s="462"/>
      <c r="DC104" s="452" t="s">
        <v>90</v>
      </c>
      <c r="DD104" s="447" t="str">
        <f>IF(('実績　算出シート　 (6コース) '!P104)="","0",('実績　算出シート　 (6コース) '!AL100+'実績　算出シート　 (6コース) '!AL102)*'実績　算出シート　 (6コース) '!P104*1000)</f>
        <v>0</v>
      </c>
      <c r="DE104" s="447">
        <f>COUNTA('実績　算出シート　 (6コース) '!O104)*('実績　算出シート　 (6コース) '!AL100+'実績　算出シート　 (6コース) '!AL102)</f>
        <v>0</v>
      </c>
      <c r="DF104" s="447">
        <f>COUNTA('実績　算出シート　 (6コース) '!Q104)*('実績　算出シート　 (6コース) '!AL100+'実績　算出シート　 (6コース) '!AL102)</f>
        <v>0</v>
      </c>
      <c r="DG104" s="447">
        <f>COUNTA('実績　算出シート　 (6コース) '!R104)*('実績　算出シート　 (6コース) '!AL100+'実績　算出シート　 (6コース) '!AL102)</f>
        <v>0</v>
      </c>
      <c r="DL104" s="165"/>
      <c r="DM104" s="294"/>
      <c r="DN104" s="167">
        <v>101</v>
      </c>
      <c r="DO104" s="167" t="s">
        <v>377</v>
      </c>
      <c r="DP104" s="167" t="s">
        <v>336</v>
      </c>
      <c r="DQ104" s="477">
        <v>400</v>
      </c>
      <c r="DU104" s="167"/>
      <c r="DV104" s="167"/>
      <c r="DW104" s="262">
        <v>200</v>
      </c>
      <c r="DZ104" s="242">
        <v>101</v>
      </c>
      <c r="EA104" s="242" t="s">
        <v>377</v>
      </c>
      <c r="EB104" s="242" t="s">
        <v>336</v>
      </c>
      <c r="EC104" s="243">
        <v>400</v>
      </c>
    </row>
    <row r="105" spans="2:133" ht="16.5" customHeight="1" thickBot="1">
      <c r="B105" s="835"/>
      <c r="C105" s="806"/>
      <c r="D105" s="807"/>
      <c r="E105" s="789"/>
      <c r="F105" s="791"/>
      <c r="G105" s="791"/>
      <c r="H105" s="791"/>
      <c r="I105" s="793"/>
      <c r="J105" s="791"/>
      <c r="K105" s="791"/>
      <c r="L105" s="795"/>
      <c r="M105" s="782" t="s">
        <v>91</v>
      </c>
      <c r="N105" s="783"/>
      <c r="O105" s="550"/>
      <c r="P105" s="551"/>
      <c r="Q105" s="529"/>
      <c r="R105" s="530"/>
      <c r="S105" s="801"/>
      <c r="T105" s="765" t="str">
        <f>IF(T103="","",VLOOKUP(T103,$DR:$DU,4,FALSE))</f>
        <v/>
      </c>
      <c r="U105" s="766"/>
      <c r="V105" s="784"/>
      <c r="W105" s="765" t="str">
        <f>IF(W103="","",VLOOKUP(W103,$DR:$DU,4,FALSE))</f>
        <v/>
      </c>
      <c r="X105" s="766"/>
      <c r="Y105" s="784"/>
      <c r="Z105" s="765" t="str">
        <f>IF(Z103="","",VLOOKUP(Z103,$DR:$DU,4,FALSE))</f>
        <v/>
      </c>
      <c r="AA105" s="766"/>
      <c r="AB105" s="784"/>
      <c r="AC105" s="765" t="str">
        <f>IF(AC103="","",VLOOKUP(AC103,$DR:$DU,4,FALSE))</f>
        <v/>
      </c>
      <c r="AD105" s="766"/>
      <c r="AE105" s="784"/>
      <c r="AF105" s="765" t="str">
        <f>IF(AF103="","",VLOOKUP(AF103,'実績　算出シート　 (6コース) '!$DR:$DU,4,FALSE))</f>
        <v/>
      </c>
      <c r="AG105" s="766"/>
      <c r="AH105" s="767"/>
      <c r="AI105" s="776"/>
      <c r="AJ105" s="777"/>
      <c r="AK105" s="778"/>
      <c r="AL105" s="1000"/>
      <c r="AM105" s="1001"/>
      <c r="AN105" s="780"/>
      <c r="AO105" s="780"/>
      <c r="AP105" s="781"/>
      <c r="AQ105" s="994"/>
      <c r="AR105" s="995"/>
      <c r="AS105" s="736"/>
      <c r="AT105" s="737"/>
      <c r="AU105" s="737"/>
      <c r="AV105" s="826"/>
      <c r="AW105" s="827"/>
      <c r="AX105" s="828"/>
      <c r="BA105" s="294"/>
      <c r="BF105" s="294"/>
      <c r="BG105" s="294"/>
      <c r="BH105" s="294"/>
      <c r="BI105" s="294"/>
      <c r="BJ105" s="294"/>
      <c r="BK105" s="294"/>
      <c r="BL105" s="294"/>
      <c r="BM105" s="294"/>
      <c r="BN105" s="294"/>
      <c r="BO105" s="294"/>
      <c r="BP105" s="294"/>
      <c r="BQ105" s="294"/>
      <c r="BR105" s="294"/>
      <c r="BS105" s="294"/>
      <c r="BT105" s="294"/>
      <c r="CB105" s="294"/>
      <c r="CC105" s="390"/>
      <c r="CD105" s="294"/>
      <c r="CE105" s="294"/>
      <c r="CF105" s="294"/>
      <c r="CN105" s="465"/>
      <c r="CO105" s="466" t="s">
        <v>91</v>
      </c>
      <c r="CP105" s="467">
        <f>SUMIF(CH102:CL102,"宇久町",CH103:CL103)*'実績　算出シート　 (6コース) '!AL100</f>
        <v>0</v>
      </c>
      <c r="CQ105" s="468">
        <f>SUMIF(CH102:CL102,"宇久",CH104:CL104)*'実績　算出シート　 (6コース) '!AL102</f>
        <v>0</v>
      </c>
      <c r="CR105" s="460"/>
      <c r="CS105" s="445"/>
      <c r="CT105" s="469"/>
      <c r="CU105" s="470" t="s">
        <v>91</v>
      </c>
      <c r="CV105" s="471" t="str">
        <f>IF('実績　算出シート　 (6コース) '!O105="","0",DA100/CT101)</f>
        <v>0</v>
      </c>
      <c r="CW105" s="472" t="str">
        <f>IF('実績　算出シート　 (6コース) '!O105="","0",DA101/CT101)</f>
        <v>0</v>
      </c>
      <c r="CX105" s="473">
        <f>CV105*'実績　算出シート　 (6コース) '!AL100</f>
        <v>0</v>
      </c>
      <c r="CY105" s="474">
        <f>CW105*'実績　算出シート　 (6コース) '!AL102</f>
        <v>0</v>
      </c>
      <c r="CZ105" s="475">
        <f t="shared" si="14"/>
        <v>0</v>
      </c>
      <c r="DA105" s="479"/>
      <c r="DC105" s="476" t="s">
        <v>91</v>
      </c>
      <c r="DD105" s="471" t="str">
        <f>IF(('実績　算出シート　 (6コース) '!P105)="","0",('実績　算出シート　 (6コース) '!AL100+'実績　算出シート　 (6コース) '!AL102)*'実績　算出シート　 (6コース) '!P105*1000)</f>
        <v>0</v>
      </c>
      <c r="DE105" s="471">
        <f>COUNTA('実績　算出シート　 (6コース) '!O105)*('実績　算出シート　 (6コース) '!AL100+'実績　算出シート　 (6コース) '!AL102)</f>
        <v>0</v>
      </c>
      <c r="DF105" s="471">
        <f>COUNTA('実績　算出シート　 (6コース) '!Q105)*('実績　算出シート　 (6コース) '!AL100+'実績　算出シート　 (6コース) '!AL102)</f>
        <v>0</v>
      </c>
      <c r="DG105" s="471">
        <f>COUNTA('実績　算出シート　 (6コース) '!R105)*('実績　算出シート　 (6コース) '!AL100+'実績　算出シート　 (6コース) '!AL102)</f>
        <v>0</v>
      </c>
      <c r="DL105" s="165"/>
      <c r="DM105" s="294"/>
      <c r="DN105" s="167">
        <v>102</v>
      </c>
      <c r="DO105" s="167" t="s">
        <v>378</v>
      </c>
      <c r="DP105" s="167" t="s">
        <v>336</v>
      </c>
      <c r="DQ105" s="477">
        <v>400</v>
      </c>
      <c r="DU105" s="167"/>
      <c r="DV105" s="167"/>
      <c r="DW105" s="262">
        <v>200</v>
      </c>
      <c r="DZ105" s="242">
        <v>102</v>
      </c>
      <c r="EA105" s="242" t="s">
        <v>378</v>
      </c>
      <c r="EB105" s="242" t="s">
        <v>336</v>
      </c>
      <c r="EC105" s="243">
        <v>400</v>
      </c>
    </row>
    <row r="106" spans="2:133" ht="16.5" customHeight="1">
      <c r="R106" s="294"/>
      <c r="S106" s="294"/>
      <c r="T106" s="294"/>
      <c r="U106" s="294"/>
      <c r="Y106" s="294"/>
      <c r="Z106" s="294"/>
      <c r="AD106" s="294"/>
      <c r="AF106" s="376"/>
      <c r="AH106" s="480"/>
      <c r="AI106" s="773" t="s">
        <v>585</v>
      </c>
      <c r="AJ106" s="774"/>
      <c r="AK106" s="775"/>
      <c r="AL106" s="998">
        <f>AL74+AL80+AL86+AL92+AL98+AL104</f>
        <v>0</v>
      </c>
      <c r="AM106" s="999"/>
      <c r="AN106" s="749">
        <f>AN74+AN80+AN86+AN92+AN98+AN104</f>
        <v>0</v>
      </c>
      <c r="AO106" s="749"/>
      <c r="AP106" s="779"/>
      <c r="AQ106" s="1005">
        <f>AQ70+AQ76+AQ82+AQ88+AQ94+AQ100</f>
        <v>0</v>
      </c>
      <c r="AR106" s="1006"/>
      <c r="AU106" s="481"/>
      <c r="AV106" s="481"/>
      <c r="AW106" s="481"/>
      <c r="AX106" s="481"/>
      <c r="BA106" s="294"/>
      <c r="BF106" s="294"/>
      <c r="BG106" s="294"/>
      <c r="BH106" s="294"/>
      <c r="BI106" s="294"/>
      <c r="BJ106" s="294"/>
      <c r="BK106" s="294"/>
      <c r="BL106" s="294"/>
      <c r="BM106" s="294"/>
      <c r="BN106" s="294"/>
      <c r="BO106" s="294"/>
      <c r="BP106" s="294"/>
      <c r="BQ106" s="294"/>
      <c r="BR106" s="294"/>
      <c r="BS106" s="294"/>
      <c r="BT106" s="294"/>
      <c r="CB106" s="294"/>
      <c r="CC106" s="390"/>
      <c r="CD106" s="294"/>
      <c r="CE106" s="483" t="s">
        <v>234</v>
      </c>
      <c r="CF106" s="484"/>
      <c r="CG106" s="485">
        <v>1</v>
      </c>
      <c r="CH106" s="485">
        <v>2</v>
      </c>
      <c r="CI106" s="485">
        <v>3</v>
      </c>
      <c r="CJ106" s="485">
        <v>4</v>
      </c>
      <c r="CK106" s="485">
        <v>5</v>
      </c>
      <c r="CL106" s="486" t="s">
        <v>586</v>
      </c>
      <c r="CN106" s="487" t="s">
        <v>144</v>
      </c>
      <c r="CO106" s="441" t="s">
        <v>553</v>
      </c>
      <c r="CP106" s="488">
        <f t="shared" ref="CP106:CQ111" si="15">CP70+CP76+CP82+CP88+CP94+CP100</f>
        <v>0</v>
      </c>
      <c r="CQ106" s="489">
        <f t="shared" si="15"/>
        <v>0</v>
      </c>
      <c r="CR106" s="435">
        <f t="shared" ref="CR106:CR111" si="16">SUM(CP106:CQ106)</f>
        <v>0</v>
      </c>
      <c r="CS106" s="294"/>
      <c r="CT106" s="294"/>
      <c r="CV106" s="462"/>
      <c r="CW106" s="462"/>
      <c r="CX106" s="462"/>
      <c r="CY106" s="490" t="s">
        <v>553</v>
      </c>
      <c r="CZ106" s="491">
        <f t="shared" ref="CZ106:CZ111" si="17">CZ70+CZ76+CZ82+CZ88+CZ94+CZ100</f>
        <v>0</v>
      </c>
      <c r="DB106" s="462"/>
      <c r="DC106" s="492" t="s">
        <v>553</v>
      </c>
      <c r="DD106" s="435">
        <f t="shared" ref="DD106:DG111" si="18">DD70+DD76+DD82+DD88+DD94+DD100</f>
        <v>0</v>
      </c>
      <c r="DE106" s="435">
        <f t="shared" si="18"/>
        <v>0</v>
      </c>
      <c r="DF106" s="435">
        <f t="shared" si="18"/>
        <v>0</v>
      </c>
      <c r="DG106" s="435">
        <f t="shared" si="18"/>
        <v>0</v>
      </c>
      <c r="DL106" s="165"/>
      <c r="DM106" s="294"/>
      <c r="DN106" s="167">
        <v>103</v>
      </c>
      <c r="DO106" s="167" t="s">
        <v>379</v>
      </c>
      <c r="DP106" s="167" t="s">
        <v>336</v>
      </c>
      <c r="DQ106" s="477">
        <v>100</v>
      </c>
      <c r="DU106" s="167"/>
      <c r="DV106" s="167"/>
      <c r="DW106" s="262">
        <v>50</v>
      </c>
      <c r="DZ106" s="242">
        <v>103</v>
      </c>
      <c r="EA106" s="242" t="s">
        <v>379</v>
      </c>
      <c r="EB106" s="242" t="s">
        <v>336</v>
      </c>
      <c r="EC106" s="243">
        <v>100</v>
      </c>
    </row>
    <row r="107" spans="2:133" ht="16.5" customHeight="1" thickBot="1">
      <c r="D107" s="328"/>
      <c r="R107" s="294"/>
      <c r="S107" s="294"/>
      <c r="T107" s="294"/>
      <c r="U107" s="294"/>
      <c r="V107" s="376"/>
      <c r="X107" s="376"/>
      <c r="Y107" s="294"/>
      <c r="Z107" s="294"/>
      <c r="AB107" s="376"/>
      <c r="AD107" s="294"/>
      <c r="AF107" s="376"/>
      <c r="AH107" s="493"/>
      <c r="AI107" s="776"/>
      <c r="AJ107" s="777"/>
      <c r="AK107" s="778"/>
      <c r="AL107" s="1000"/>
      <c r="AM107" s="1001"/>
      <c r="AN107" s="780"/>
      <c r="AO107" s="780"/>
      <c r="AP107" s="781"/>
      <c r="AQ107" s="1007"/>
      <c r="AR107" s="1008"/>
      <c r="AU107" s="166"/>
      <c r="AV107" s="166"/>
      <c r="AW107" s="166"/>
      <c r="AX107" s="166"/>
      <c r="BA107" s="294"/>
      <c r="BF107" s="294"/>
      <c r="BG107" s="294"/>
      <c r="BH107" s="294"/>
      <c r="BI107" s="294"/>
      <c r="BJ107" s="294"/>
      <c r="BK107" s="294"/>
      <c r="BL107" s="294"/>
      <c r="BM107" s="294"/>
      <c r="BN107" s="294"/>
      <c r="BO107" s="294"/>
      <c r="BP107" s="294"/>
      <c r="BQ107" s="294"/>
      <c r="BR107" s="294"/>
      <c r="BS107" s="294"/>
      <c r="BT107" s="294"/>
      <c r="CB107" s="294"/>
      <c r="CC107" s="390"/>
      <c r="CD107" s="294"/>
      <c r="CE107" s="483" t="s">
        <v>407</v>
      </c>
      <c r="CF107" s="442">
        <v>1</v>
      </c>
      <c r="CG107" s="494" t="str">
        <f>IF(T70="","",VLOOKUP(T70,$DN:$DW,10,FALSE))</f>
        <v/>
      </c>
      <c r="CH107" s="494" t="str">
        <f>IF(W70="","",VLOOKUP(W70,$DN:$DW,10,FALSE))</f>
        <v/>
      </c>
      <c r="CI107" s="494" t="str">
        <f>IF(Z70="","",VLOOKUP(Z70,$DN:$DW,10,FALSE))</f>
        <v/>
      </c>
      <c r="CJ107" s="494" t="str">
        <f>IF(AC70="","",VLOOKUP(AC70,$DN:$DW,10,FALSE))</f>
        <v/>
      </c>
      <c r="CK107" s="494" t="str">
        <f>IF(AF70="","",VLOOKUP(AF70,$DN:$DW,10,FALSE))</f>
        <v/>
      </c>
      <c r="CL107" s="495">
        <f t="shared" ref="CL107:CL113" si="19">SUM(CG107:CK107)</f>
        <v>0</v>
      </c>
      <c r="CN107" s="496"/>
      <c r="CO107" s="441" t="s">
        <v>555</v>
      </c>
      <c r="CP107" s="497">
        <f t="shared" si="15"/>
        <v>0</v>
      </c>
      <c r="CQ107" s="498">
        <f t="shared" si="15"/>
        <v>0</v>
      </c>
      <c r="CR107" s="451">
        <f t="shared" si="16"/>
        <v>0</v>
      </c>
      <c r="CS107" s="294"/>
      <c r="CT107" s="294"/>
      <c r="CV107" s="462"/>
      <c r="CW107" s="462"/>
      <c r="CX107" s="462"/>
      <c r="CY107" s="446" t="s">
        <v>555</v>
      </c>
      <c r="CZ107" s="451">
        <f t="shared" si="17"/>
        <v>0</v>
      </c>
      <c r="DB107" s="462"/>
      <c r="DC107" s="499" t="s">
        <v>555</v>
      </c>
      <c r="DD107" s="451">
        <f t="shared" si="18"/>
        <v>0</v>
      </c>
      <c r="DE107" s="451">
        <f t="shared" si="18"/>
        <v>0</v>
      </c>
      <c r="DF107" s="451">
        <f t="shared" si="18"/>
        <v>0</v>
      </c>
      <c r="DG107" s="451">
        <f t="shared" si="18"/>
        <v>0</v>
      </c>
      <c r="DL107" s="165"/>
      <c r="DM107" s="294"/>
      <c r="DN107" s="167">
        <v>104</v>
      </c>
      <c r="DO107" s="167" t="s">
        <v>380</v>
      </c>
      <c r="DP107" s="167" t="s">
        <v>336</v>
      </c>
      <c r="DQ107" s="477">
        <v>100</v>
      </c>
      <c r="DU107" s="167"/>
      <c r="DV107" s="167"/>
      <c r="DW107" s="262">
        <v>50</v>
      </c>
      <c r="DZ107" s="242">
        <v>104</v>
      </c>
      <c r="EA107" s="242" t="s">
        <v>380</v>
      </c>
      <c r="EB107" s="242" t="s">
        <v>336</v>
      </c>
      <c r="EC107" s="243">
        <v>100</v>
      </c>
    </row>
    <row r="108" spans="2:133" ht="16.5" customHeight="1" thickBot="1">
      <c r="D108" s="328" t="s">
        <v>523</v>
      </c>
      <c r="R108" s="294"/>
      <c r="S108" s="294"/>
      <c r="T108" s="294"/>
      <c r="U108" s="294"/>
      <c r="AL108" s="294"/>
      <c r="AP108" s="294"/>
      <c r="BA108" s="294"/>
      <c r="BF108" s="294"/>
      <c r="BG108" s="294"/>
      <c r="BH108" s="294"/>
      <c r="BI108" s="294"/>
      <c r="BJ108" s="294"/>
      <c r="BK108" s="294"/>
      <c r="BL108" s="294"/>
      <c r="BM108" s="294"/>
      <c r="BN108" s="294"/>
      <c r="BO108" s="294"/>
      <c r="BP108" s="294"/>
      <c r="BQ108" s="294"/>
      <c r="BR108" s="294"/>
      <c r="BS108" s="294"/>
      <c r="BT108" s="294"/>
      <c r="CB108" s="294"/>
      <c r="CC108" s="390"/>
      <c r="CD108" s="294"/>
      <c r="CE108" s="372"/>
      <c r="CF108" s="442">
        <v>2</v>
      </c>
      <c r="CG108" s="494" t="str">
        <f>IF(T76="","",VLOOKUP(T76,$DN:$DW,10,FALSE))</f>
        <v/>
      </c>
      <c r="CH108" s="494" t="str">
        <f>IF(W76="","",VLOOKUP(W76,$DN:$DW,10,FALSE))</f>
        <v/>
      </c>
      <c r="CI108" s="494" t="str">
        <f>IF(Z76="","",VLOOKUP(Z76,$DN:$DW,10,FALSE))</f>
        <v/>
      </c>
      <c r="CJ108" s="494" t="str">
        <f>IF(AC76="","",VLOOKUP(AC76,$DN:$DW,10,FALSE))</f>
        <v/>
      </c>
      <c r="CK108" s="494" t="str">
        <f>IF(AF76="","",VLOOKUP(AF76,$DN:$DW,10,FALSE))</f>
        <v/>
      </c>
      <c r="CL108" s="495">
        <f t="shared" si="19"/>
        <v>0</v>
      </c>
      <c r="CN108" s="496"/>
      <c r="CO108" s="441" t="s">
        <v>88</v>
      </c>
      <c r="CP108" s="497">
        <f t="shared" si="15"/>
        <v>0</v>
      </c>
      <c r="CQ108" s="498">
        <f t="shared" si="15"/>
        <v>0</v>
      </c>
      <c r="CR108" s="451">
        <f t="shared" si="16"/>
        <v>0</v>
      </c>
      <c r="CS108" s="294"/>
      <c r="CT108" s="294"/>
      <c r="CV108" s="462"/>
      <c r="CW108" s="462"/>
      <c r="CX108" s="462"/>
      <c r="CY108" s="446" t="s">
        <v>88</v>
      </c>
      <c r="CZ108" s="451">
        <f t="shared" si="17"/>
        <v>0</v>
      </c>
      <c r="DB108" s="462"/>
      <c r="DC108" s="499" t="s">
        <v>88</v>
      </c>
      <c r="DD108" s="451">
        <f t="shared" si="18"/>
        <v>0</v>
      </c>
      <c r="DE108" s="451">
        <f t="shared" si="18"/>
        <v>0</v>
      </c>
      <c r="DF108" s="451">
        <f t="shared" si="18"/>
        <v>0</v>
      </c>
      <c r="DG108" s="451">
        <f t="shared" si="18"/>
        <v>0</v>
      </c>
      <c r="DL108" s="165"/>
      <c r="DM108" s="294"/>
      <c r="DN108" s="167">
        <v>105</v>
      </c>
      <c r="DO108" s="167" t="s">
        <v>381</v>
      </c>
      <c r="DP108" s="167" t="s">
        <v>336</v>
      </c>
      <c r="DQ108" s="477">
        <v>100</v>
      </c>
      <c r="DU108" s="167"/>
      <c r="DV108" s="167"/>
      <c r="DW108" s="262">
        <v>50</v>
      </c>
      <c r="DZ108" s="242">
        <v>105</v>
      </c>
      <c r="EA108" s="242" t="s">
        <v>381</v>
      </c>
      <c r="EB108" s="242" t="s">
        <v>336</v>
      </c>
      <c r="EC108" s="243">
        <v>100</v>
      </c>
    </row>
    <row r="109" spans="2:133" ht="16.5" customHeight="1" thickBot="1">
      <c r="D109" s="531"/>
      <c r="E109" s="532"/>
      <c r="F109" s="532"/>
      <c r="G109" s="532"/>
      <c r="H109" s="532"/>
      <c r="I109" s="532"/>
      <c r="J109" s="532"/>
      <c r="K109" s="532"/>
      <c r="L109" s="532"/>
      <c r="M109" s="532"/>
      <c r="N109" s="532"/>
      <c r="O109" s="532"/>
      <c r="P109" s="532"/>
      <c r="Q109" s="532"/>
      <c r="R109" s="532"/>
      <c r="S109" s="532"/>
      <c r="T109" s="532"/>
      <c r="U109" s="532"/>
      <c r="V109" s="532"/>
      <c r="W109" s="533"/>
      <c r="Z109" s="380"/>
      <c r="AA109" s="380"/>
      <c r="AB109" s="380"/>
      <c r="AC109" s="380"/>
      <c r="AD109" s="380"/>
      <c r="AE109" s="380"/>
      <c r="AF109" s="380"/>
      <c r="AG109" s="380"/>
      <c r="AH109" s="380"/>
      <c r="AI109" s="380"/>
      <c r="AJ109" s="380"/>
      <c r="AK109" s="380"/>
      <c r="AL109" s="380"/>
      <c r="AM109" s="380"/>
      <c r="AN109" s="380"/>
      <c r="AO109" s="380"/>
      <c r="AP109" s="381"/>
      <c r="AQ109" s="381"/>
      <c r="AS109" s="858" t="s">
        <v>587</v>
      </c>
      <c r="AT109" s="859"/>
      <c r="AU109" s="859"/>
      <c r="AV109" s="860"/>
      <c r="BA109" s="294"/>
      <c r="BF109" s="294"/>
      <c r="BG109" s="294"/>
      <c r="BH109" s="294"/>
      <c r="BI109" s="294"/>
      <c r="BJ109" s="294"/>
      <c r="BK109" s="294"/>
      <c r="BL109" s="294"/>
      <c r="BM109" s="294"/>
      <c r="BN109" s="294"/>
      <c r="BO109" s="294"/>
      <c r="BP109" s="294"/>
      <c r="BQ109" s="294"/>
      <c r="BR109" s="294"/>
      <c r="BS109" s="294"/>
      <c r="BT109" s="294"/>
      <c r="CB109" s="294"/>
      <c r="CC109" s="390"/>
      <c r="CD109" s="294"/>
      <c r="CE109" s="372"/>
      <c r="CF109" s="442">
        <v>3</v>
      </c>
      <c r="CG109" s="494" t="str">
        <f>IF(T82="","",VLOOKUP(T82,$DN:$DW,10,FALSE))</f>
        <v/>
      </c>
      <c r="CH109" s="494" t="str">
        <f>IF(W82="","",VLOOKUP(W82,$DN:$DW,10,FALSE))</f>
        <v/>
      </c>
      <c r="CI109" s="494" t="str">
        <f>IF(Z82="","",VLOOKUP(Z82,$DN:$DW,10,FALSE))</f>
        <v/>
      </c>
      <c r="CJ109" s="494" t="str">
        <f>IF(AC82="","",VLOOKUP(AC82,$DN:$DW,10,FALSE))</f>
        <v/>
      </c>
      <c r="CK109" s="494" t="str">
        <f>IF(AF82="","",VLOOKUP(AF82,$DN:$DW,10,FALSE))</f>
        <v/>
      </c>
      <c r="CL109" s="495">
        <f t="shared" si="19"/>
        <v>0</v>
      </c>
      <c r="CN109" s="496"/>
      <c r="CO109" s="441" t="s">
        <v>568</v>
      </c>
      <c r="CP109" s="497">
        <f t="shared" si="15"/>
        <v>0</v>
      </c>
      <c r="CQ109" s="498">
        <f t="shared" si="15"/>
        <v>0</v>
      </c>
      <c r="CR109" s="451">
        <f t="shared" si="16"/>
        <v>0</v>
      </c>
      <c r="CS109" s="294"/>
      <c r="CT109" s="294"/>
      <c r="CV109" s="462"/>
      <c r="CW109" s="462"/>
      <c r="CX109" s="462"/>
      <c r="CY109" s="446" t="s">
        <v>568</v>
      </c>
      <c r="CZ109" s="451">
        <f t="shared" si="17"/>
        <v>0</v>
      </c>
      <c r="DB109" s="462"/>
      <c r="DC109" s="499" t="s">
        <v>568</v>
      </c>
      <c r="DD109" s="451">
        <f t="shared" si="18"/>
        <v>0</v>
      </c>
      <c r="DE109" s="451">
        <f t="shared" si="18"/>
        <v>0</v>
      </c>
      <c r="DF109" s="451">
        <f t="shared" si="18"/>
        <v>0</v>
      </c>
      <c r="DG109" s="451">
        <f t="shared" si="18"/>
        <v>0</v>
      </c>
      <c r="DL109" s="165"/>
      <c r="DM109" s="294"/>
      <c r="DN109" s="167">
        <v>106</v>
      </c>
      <c r="DO109" s="167" t="s">
        <v>382</v>
      </c>
      <c r="DP109" s="167" t="s">
        <v>336</v>
      </c>
      <c r="DQ109" s="477">
        <v>400</v>
      </c>
      <c r="DU109" s="167"/>
      <c r="DV109" s="167"/>
      <c r="DW109" s="262">
        <v>200</v>
      </c>
      <c r="DZ109" s="242">
        <v>106</v>
      </c>
      <c r="EA109" s="242" t="s">
        <v>382</v>
      </c>
      <c r="EB109" s="242" t="s">
        <v>336</v>
      </c>
      <c r="EC109" s="243">
        <v>400</v>
      </c>
    </row>
    <row r="110" spans="2:133" ht="16.5" customHeight="1" thickBot="1">
      <c r="D110" s="534"/>
      <c r="E110" s="535"/>
      <c r="F110" s="535"/>
      <c r="G110" s="535"/>
      <c r="H110" s="535"/>
      <c r="I110" s="535"/>
      <c r="J110" s="535"/>
      <c r="K110" s="535"/>
      <c r="L110" s="535"/>
      <c r="M110" s="535"/>
      <c r="N110" s="535"/>
      <c r="O110" s="535"/>
      <c r="P110" s="535"/>
      <c r="Q110" s="535"/>
      <c r="R110" s="535"/>
      <c r="S110" s="535"/>
      <c r="T110" s="535"/>
      <c r="U110" s="535"/>
      <c r="V110" s="535"/>
      <c r="W110" s="536"/>
      <c r="Z110" s="861"/>
      <c r="AA110" s="862"/>
      <c r="AB110" s="863" t="s">
        <v>234</v>
      </c>
      <c r="AC110" s="863"/>
      <c r="AD110" s="863"/>
      <c r="AE110" s="863" t="s">
        <v>532</v>
      </c>
      <c r="AF110" s="863"/>
      <c r="AG110" s="864"/>
      <c r="AH110" s="865" t="s">
        <v>591</v>
      </c>
      <c r="AI110" s="863"/>
      <c r="AJ110" s="866"/>
      <c r="AK110" s="867" t="s">
        <v>592</v>
      </c>
      <c r="AL110" s="868"/>
      <c r="AM110" s="869"/>
      <c r="AN110" s="839" t="s">
        <v>92</v>
      </c>
      <c r="AO110" s="840"/>
      <c r="AP110" s="841"/>
      <c r="AQ110" s="842" t="s">
        <v>593</v>
      </c>
      <c r="AR110" s="843"/>
      <c r="AS110" s="842" t="s">
        <v>541</v>
      </c>
      <c r="AT110" s="1011"/>
      <c r="AU110" s="1012" t="s">
        <v>542</v>
      </c>
      <c r="AV110" s="843"/>
      <c r="BA110" s="294"/>
      <c r="BF110" s="294"/>
      <c r="BG110" s="294"/>
      <c r="BH110" s="294"/>
      <c r="BI110" s="294"/>
      <c r="BJ110" s="294"/>
      <c r="BK110" s="294"/>
      <c r="BL110" s="294"/>
      <c r="BM110" s="294"/>
      <c r="BN110" s="294"/>
      <c r="BO110" s="294"/>
      <c r="BP110" s="294"/>
      <c r="BQ110" s="294"/>
      <c r="BR110" s="294"/>
      <c r="BS110" s="294"/>
      <c r="BT110" s="294"/>
      <c r="CB110" s="294"/>
      <c r="CC110" s="390"/>
      <c r="CD110" s="294"/>
      <c r="CE110" s="373"/>
      <c r="CF110" s="442">
        <v>4</v>
      </c>
      <c r="CG110" s="494" t="str">
        <f>IF(T88="","",VLOOKUP(T88,$DN:$DW,10,FALSE))</f>
        <v/>
      </c>
      <c r="CH110" s="494" t="str">
        <f>IF(W88="","",VLOOKUP(W88,$DN:$DW,10,FALSE))</f>
        <v/>
      </c>
      <c r="CI110" s="494" t="str">
        <f>IF(Z88="","",VLOOKUP(Z88,$DN:$DW,10,FALSE))</f>
        <v/>
      </c>
      <c r="CJ110" s="494" t="str">
        <f>IF(AC88="","",VLOOKUP(AC88,$DN:$DW,10,FALSE))</f>
        <v/>
      </c>
      <c r="CK110" s="494" t="str">
        <f>IF(AF88="","",VLOOKUP(AF88,$DN:$DW,10,FALSE))</f>
        <v/>
      </c>
      <c r="CL110" s="495">
        <f t="shared" si="19"/>
        <v>0</v>
      </c>
      <c r="CN110" s="496"/>
      <c r="CO110" s="441" t="s">
        <v>90</v>
      </c>
      <c r="CP110" s="497">
        <f t="shared" si="15"/>
        <v>0</v>
      </c>
      <c r="CQ110" s="498">
        <f t="shared" si="15"/>
        <v>0</v>
      </c>
      <c r="CR110" s="451">
        <f t="shared" si="16"/>
        <v>0</v>
      </c>
      <c r="CS110" s="294"/>
      <c r="CT110" s="294"/>
      <c r="CV110" s="462"/>
      <c r="CW110" s="462"/>
      <c r="CX110" s="462"/>
      <c r="CY110" s="446" t="s">
        <v>90</v>
      </c>
      <c r="CZ110" s="451">
        <f t="shared" si="17"/>
        <v>0</v>
      </c>
      <c r="DB110" s="462"/>
      <c r="DC110" s="499" t="s">
        <v>90</v>
      </c>
      <c r="DD110" s="451">
        <f t="shared" si="18"/>
        <v>0</v>
      </c>
      <c r="DE110" s="451">
        <f t="shared" si="18"/>
        <v>0</v>
      </c>
      <c r="DF110" s="451">
        <f t="shared" si="18"/>
        <v>0</v>
      </c>
      <c r="DG110" s="451">
        <f t="shared" si="18"/>
        <v>0</v>
      </c>
      <c r="DL110" s="165"/>
      <c r="DM110" s="294"/>
      <c r="DN110" s="167">
        <v>107</v>
      </c>
      <c r="DO110" s="167" t="s">
        <v>383</v>
      </c>
      <c r="DP110" s="167" t="s">
        <v>336</v>
      </c>
      <c r="DQ110" s="212">
        <v>400</v>
      </c>
      <c r="DU110" s="167"/>
      <c r="DV110" s="167"/>
      <c r="DW110" s="262">
        <v>200</v>
      </c>
      <c r="DZ110" s="242">
        <v>107</v>
      </c>
      <c r="EA110" s="242" t="s">
        <v>383</v>
      </c>
      <c r="EB110" s="242" t="s">
        <v>336</v>
      </c>
      <c r="EC110" s="243">
        <v>400</v>
      </c>
    </row>
    <row r="111" spans="2:133" ht="16.5" customHeight="1" thickBot="1">
      <c r="D111" s="534"/>
      <c r="E111" s="535"/>
      <c r="F111" s="535"/>
      <c r="G111" s="535"/>
      <c r="H111" s="535"/>
      <c r="I111" s="535"/>
      <c r="J111" s="535"/>
      <c r="K111" s="535"/>
      <c r="L111" s="535"/>
      <c r="M111" s="535"/>
      <c r="N111" s="535"/>
      <c r="O111" s="535"/>
      <c r="P111" s="535"/>
      <c r="Q111" s="535"/>
      <c r="R111" s="535"/>
      <c r="S111" s="535"/>
      <c r="T111" s="535"/>
      <c r="U111" s="535"/>
      <c r="V111" s="535"/>
      <c r="W111" s="536"/>
      <c r="Y111" s="844" t="s">
        <v>588</v>
      </c>
      <c r="Z111" s="845" t="s">
        <v>553</v>
      </c>
      <c r="AA111" s="846"/>
      <c r="AB111" s="847">
        <f>'実績　算出シート　 (6コース) '!CZ106</f>
        <v>0</v>
      </c>
      <c r="AC111" s="847"/>
      <c r="AD111" s="847"/>
      <c r="AE111" s="847">
        <f>'実績　算出シート　 (6コース) '!CR106</f>
        <v>0</v>
      </c>
      <c r="AF111" s="847"/>
      <c r="AG111" s="848"/>
      <c r="AH111" s="849">
        <f t="shared" ref="AH111:AH116" si="20">SUM(AB111:AG111)</f>
        <v>0</v>
      </c>
      <c r="AI111" s="847"/>
      <c r="AJ111" s="850"/>
      <c r="AK111" s="851">
        <f>'実績　算出シート　 (6コース) '!DD106</f>
        <v>0</v>
      </c>
      <c r="AL111" s="852"/>
      <c r="AM111" s="853"/>
      <c r="AN111" s="886">
        <f t="shared" ref="AN111:AN116" si="21">SUM(AH111:AM111)</f>
        <v>0</v>
      </c>
      <c r="AO111" s="847"/>
      <c r="AP111" s="850"/>
      <c r="AQ111" s="887">
        <f>'実績　算出シート　 (6コース) '!DE106</f>
        <v>0</v>
      </c>
      <c r="AR111" s="888"/>
      <c r="AS111" s="887">
        <f>'実績　算出シート　 (6コース) '!DF106</f>
        <v>0</v>
      </c>
      <c r="AT111" s="1009"/>
      <c r="AU111" s="1010"/>
      <c r="AV111" s="890"/>
      <c r="AW111" s="891" t="s">
        <v>589</v>
      </c>
      <c r="AX111" s="892"/>
      <c r="BA111" s="294"/>
      <c r="BF111" s="294"/>
      <c r="BG111" s="294"/>
      <c r="BH111" s="294"/>
      <c r="BI111" s="294"/>
      <c r="BJ111" s="294"/>
      <c r="BK111" s="294"/>
      <c r="BL111" s="294"/>
      <c r="BM111" s="294"/>
      <c r="BN111" s="294"/>
      <c r="BO111" s="294"/>
      <c r="BP111" s="294"/>
      <c r="BQ111" s="294"/>
      <c r="BR111" s="294"/>
      <c r="BS111" s="294"/>
      <c r="BT111" s="294"/>
      <c r="CB111" s="294"/>
      <c r="CC111" s="390"/>
      <c r="CD111" s="294"/>
      <c r="CE111" s="373"/>
      <c r="CF111" s="442">
        <v>5</v>
      </c>
      <c r="CG111" s="494" t="str">
        <f>IF(T94="","",VLOOKUP(T94,$DN:$DW,10,FALSE))</f>
        <v/>
      </c>
      <c r="CH111" s="494" t="str">
        <f>IF(W94="","",VLOOKUP(W94,$DN:$DW,10,FALSE))</f>
        <v/>
      </c>
      <c r="CI111" s="494" t="str">
        <f>IF(Z94="","",VLOOKUP(Z94,$DN:$DW,10,FALSE))</f>
        <v/>
      </c>
      <c r="CJ111" s="494" t="str">
        <f>IF(AC94="","",VLOOKUP(AC94,$DN:$DW,10,FALSE))</f>
        <v/>
      </c>
      <c r="CK111" s="494" t="str">
        <f>IF(AF94="","",VLOOKUP(AF94,$DN:$DW,10,FALSE))</f>
        <v/>
      </c>
      <c r="CL111" s="495">
        <f t="shared" si="19"/>
        <v>0</v>
      </c>
      <c r="CN111" s="501"/>
      <c r="CO111" s="466" t="s">
        <v>91</v>
      </c>
      <c r="CP111" s="502">
        <f t="shared" si="15"/>
        <v>0</v>
      </c>
      <c r="CQ111" s="503">
        <f t="shared" si="15"/>
        <v>0</v>
      </c>
      <c r="CR111" s="475">
        <f t="shared" si="16"/>
        <v>0</v>
      </c>
      <c r="CS111" s="294"/>
      <c r="CT111" s="294"/>
      <c r="CV111" s="462"/>
      <c r="CW111" s="462"/>
      <c r="CX111" s="462"/>
      <c r="CY111" s="470" t="s">
        <v>91</v>
      </c>
      <c r="CZ111" s="475">
        <f t="shared" si="17"/>
        <v>0</v>
      </c>
      <c r="DB111" s="462"/>
      <c r="DC111" s="504" t="s">
        <v>91</v>
      </c>
      <c r="DD111" s="475">
        <f t="shared" si="18"/>
        <v>0</v>
      </c>
      <c r="DE111" s="475">
        <f t="shared" si="18"/>
        <v>0</v>
      </c>
      <c r="DF111" s="475">
        <f t="shared" si="18"/>
        <v>0</v>
      </c>
      <c r="DG111" s="475">
        <f t="shared" si="18"/>
        <v>0</v>
      </c>
      <c r="DL111" s="165"/>
      <c r="DM111" s="294"/>
      <c r="DN111" s="167">
        <v>108</v>
      </c>
      <c r="DO111" s="167" t="s">
        <v>384</v>
      </c>
      <c r="DP111" s="167" t="s">
        <v>336</v>
      </c>
      <c r="DQ111" s="212">
        <v>300</v>
      </c>
      <c r="DU111" s="167"/>
      <c r="DV111" s="167"/>
      <c r="DW111" s="262">
        <v>150</v>
      </c>
      <c r="DZ111" s="242">
        <v>108</v>
      </c>
      <c r="EA111" s="242" t="s">
        <v>384</v>
      </c>
      <c r="EB111" s="242" t="s">
        <v>336</v>
      </c>
      <c r="EC111" s="243">
        <v>300</v>
      </c>
    </row>
    <row r="112" spans="2:133" ht="16.5" customHeight="1" thickBot="1">
      <c r="D112" s="534"/>
      <c r="E112" s="535"/>
      <c r="F112" s="535"/>
      <c r="G112" s="535"/>
      <c r="H112" s="535"/>
      <c r="I112" s="535"/>
      <c r="J112" s="535"/>
      <c r="K112" s="535"/>
      <c r="L112" s="535"/>
      <c r="M112" s="535"/>
      <c r="N112" s="535"/>
      <c r="O112" s="535"/>
      <c r="P112" s="535"/>
      <c r="Q112" s="535"/>
      <c r="R112" s="535"/>
      <c r="S112" s="535"/>
      <c r="T112" s="535"/>
      <c r="U112" s="535"/>
      <c r="V112" s="535"/>
      <c r="W112" s="536"/>
      <c r="Y112" s="844"/>
      <c r="Z112" s="879" t="s">
        <v>555</v>
      </c>
      <c r="AA112" s="880"/>
      <c r="AB112" s="871">
        <f>'実績　算出シート　 (6コース) '!CZ107</f>
        <v>0</v>
      </c>
      <c r="AC112" s="871"/>
      <c r="AD112" s="871"/>
      <c r="AE112" s="871">
        <f>'実績　算出シート　 (6コース) '!CR107</f>
        <v>0</v>
      </c>
      <c r="AF112" s="871"/>
      <c r="AG112" s="881"/>
      <c r="AH112" s="882">
        <f t="shared" si="20"/>
        <v>0</v>
      </c>
      <c r="AI112" s="871"/>
      <c r="AJ112" s="872"/>
      <c r="AK112" s="883">
        <f>'実績　算出シート　 (6コース) '!DD107</f>
        <v>0</v>
      </c>
      <c r="AL112" s="884"/>
      <c r="AM112" s="885"/>
      <c r="AN112" s="870">
        <f t="shared" si="21"/>
        <v>0</v>
      </c>
      <c r="AO112" s="871"/>
      <c r="AP112" s="872"/>
      <c r="AQ112" s="873">
        <f>'実績　算出シート　 (6コース) '!DE107</f>
        <v>0</v>
      </c>
      <c r="AR112" s="874"/>
      <c r="AS112" s="873">
        <f>'実績　算出シート　 (6コース) '!DF107</f>
        <v>0</v>
      </c>
      <c r="AT112" s="1013"/>
      <c r="AU112" s="1015"/>
      <c r="AV112" s="876"/>
      <c r="AW112" s="877">
        <f>AL106</f>
        <v>0</v>
      </c>
      <c r="AX112" s="878"/>
      <c r="BA112" s="294"/>
      <c r="BF112" s="294"/>
      <c r="BG112" s="294"/>
      <c r="BH112" s="294"/>
      <c r="BI112" s="294"/>
      <c r="BJ112" s="294"/>
      <c r="BK112" s="294"/>
      <c r="BL112" s="294"/>
      <c r="BM112" s="294"/>
      <c r="BN112" s="294"/>
      <c r="BO112" s="294"/>
      <c r="BP112" s="294"/>
      <c r="BQ112" s="294"/>
      <c r="BR112" s="294"/>
      <c r="BS112" s="294"/>
      <c r="BT112" s="294"/>
      <c r="CB112" s="294"/>
      <c r="CC112" s="390"/>
      <c r="CD112" s="294"/>
      <c r="CE112" s="373"/>
      <c r="CF112" s="505">
        <v>6</v>
      </c>
      <c r="CG112" s="506" t="str">
        <f>IF(T100="","",VLOOKUP(,$DN:$DW,10,FALSE))</f>
        <v/>
      </c>
      <c r="CH112" s="506" t="str">
        <f>IF('実績　算出シート　 (6コース) '!W100="","",VLOOKUP('実績　算出シート　 (6コース) '!W100,$DN:$DW,10,FALSE))</f>
        <v/>
      </c>
      <c r="CI112" s="506" t="str">
        <f>IF('実績　算出シート　 (6コース) '!Z100="","",VLOOKUP('実績　算出シート　 (6コース) '!Z100,$DN:$DW,10,FALSE))</f>
        <v/>
      </c>
      <c r="CJ112" s="506" t="str">
        <f>IF('実績　算出シート　 (6コース) '!AC100="","",VLOOKUP('実績　算出シート　 (6コース) '!AC100,$DN:$DW,10,FALSE))</f>
        <v/>
      </c>
      <c r="CK112" s="506" t="str">
        <f>IF('実績　算出シート　 (6コース) '!AF100="","",VLOOKUP('実績　算出シート　 (6コース) '!AF100,$DN:$DW,10,FALSE))</f>
        <v/>
      </c>
      <c r="CL112" s="507">
        <f t="shared" si="19"/>
        <v>0</v>
      </c>
      <c r="CN112" s="381">
        <v>1</v>
      </c>
      <c r="CO112" s="381">
        <v>2</v>
      </c>
      <c r="CP112" s="381">
        <v>3</v>
      </c>
      <c r="CQ112" s="381">
        <v>4</v>
      </c>
      <c r="CR112" s="381">
        <v>5</v>
      </c>
      <c r="CS112" s="294"/>
      <c r="CT112" s="294"/>
      <c r="DL112" s="165"/>
      <c r="DM112" s="294"/>
      <c r="DN112" s="167">
        <v>109</v>
      </c>
      <c r="DO112" s="167" t="s">
        <v>385</v>
      </c>
      <c r="DP112" s="167" t="s">
        <v>336</v>
      </c>
      <c r="DQ112" s="212" t="s">
        <v>330</v>
      </c>
      <c r="DU112" s="167"/>
      <c r="DV112" s="167"/>
      <c r="DZ112" s="244">
        <v>109</v>
      </c>
      <c r="EA112" s="244" t="s">
        <v>385</v>
      </c>
      <c r="EB112" s="242" t="s">
        <v>336</v>
      </c>
      <c r="EC112" s="243" t="s">
        <v>330</v>
      </c>
    </row>
    <row r="113" spans="3:133" ht="16.5" customHeight="1" thickBot="1">
      <c r="D113" s="534"/>
      <c r="E113" s="535"/>
      <c r="F113" s="535"/>
      <c r="G113" s="535"/>
      <c r="H113" s="535"/>
      <c r="I113" s="535"/>
      <c r="J113" s="535"/>
      <c r="K113" s="535"/>
      <c r="L113" s="535"/>
      <c r="M113" s="535"/>
      <c r="N113" s="535"/>
      <c r="O113" s="535"/>
      <c r="P113" s="535"/>
      <c r="Q113" s="535"/>
      <c r="R113" s="535"/>
      <c r="S113" s="535"/>
      <c r="T113" s="535"/>
      <c r="U113" s="535"/>
      <c r="V113" s="535"/>
      <c r="W113" s="536"/>
      <c r="Y113" s="844"/>
      <c r="Z113" s="879" t="s">
        <v>88</v>
      </c>
      <c r="AA113" s="880"/>
      <c r="AB113" s="871">
        <f>'実績　算出シート　 (6コース) '!CZ108</f>
        <v>0</v>
      </c>
      <c r="AC113" s="871"/>
      <c r="AD113" s="871"/>
      <c r="AE113" s="871">
        <f>'実績　算出シート　 (6コース) '!CR108</f>
        <v>0</v>
      </c>
      <c r="AF113" s="871"/>
      <c r="AG113" s="881"/>
      <c r="AH113" s="882">
        <f t="shared" si="20"/>
        <v>0</v>
      </c>
      <c r="AI113" s="871"/>
      <c r="AJ113" s="872"/>
      <c r="AK113" s="883">
        <f>'実績　算出シート　 (6コース) '!DD108</f>
        <v>0</v>
      </c>
      <c r="AL113" s="884"/>
      <c r="AM113" s="885"/>
      <c r="AN113" s="870">
        <f t="shared" si="21"/>
        <v>0</v>
      </c>
      <c r="AO113" s="871"/>
      <c r="AP113" s="872"/>
      <c r="AQ113" s="873">
        <f>'実績　算出シート　 (6コース) '!DE108</f>
        <v>0</v>
      </c>
      <c r="AR113" s="874"/>
      <c r="AS113" s="873">
        <f>'実績　算出シート　 (6コース) '!DF108</f>
        <v>0</v>
      </c>
      <c r="AT113" s="1013"/>
      <c r="AU113" s="1014">
        <f>'実績　算出シート　 (6コース) '!DG108</f>
        <v>0</v>
      </c>
      <c r="AV113" s="874"/>
      <c r="AW113" s="877"/>
      <c r="AX113" s="878"/>
      <c r="BA113" s="294"/>
      <c r="BF113" s="294"/>
      <c r="BG113" s="294"/>
      <c r="BH113" s="294"/>
      <c r="BI113" s="294"/>
      <c r="BJ113" s="294"/>
      <c r="BK113" s="294"/>
      <c r="BL113" s="294"/>
      <c r="BM113" s="294"/>
      <c r="BN113" s="294"/>
      <c r="BO113" s="294"/>
      <c r="BP113" s="294"/>
      <c r="BQ113" s="294"/>
      <c r="BR113" s="294"/>
      <c r="BS113" s="294"/>
      <c r="BT113" s="294"/>
      <c r="CB113" s="294"/>
      <c r="CC113" s="390"/>
      <c r="CD113" s="294"/>
      <c r="CE113" s="294"/>
      <c r="CF113" s="505">
        <v>7</v>
      </c>
      <c r="CG113" s="506" t="str">
        <f>IF(T104="","",VLOOKUP(T104,$DN:$DW,10,FALSE))</f>
        <v/>
      </c>
      <c r="CH113" s="506" t="str">
        <f>IF(W104="","",VLOOKUP(W104,$DN:$DW,10,FALSE))</f>
        <v/>
      </c>
      <c r="CI113" s="506" t="str">
        <f>IF(Z104="","",VLOOKUP(Z104,$DN:$DW,10,FALSE))</f>
        <v/>
      </c>
      <c r="CJ113" s="506" t="str">
        <f>IF(AC104="","",VLOOKUP(AC104,$DN:$DW,10,FALSE))</f>
        <v/>
      </c>
      <c r="CK113" s="506" t="str">
        <f>IF(AF104="","",VLOOKUP(AF104,$DN:$DW,10,FALSE))</f>
        <v/>
      </c>
      <c r="CL113" s="507">
        <f t="shared" si="19"/>
        <v>0</v>
      </c>
      <c r="DL113" s="165"/>
      <c r="DM113" s="294"/>
      <c r="DN113" s="167">
        <v>110</v>
      </c>
      <c r="DO113" s="167" t="s">
        <v>386</v>
      </c>
      <c r="DP113" s="167" t="s">
        <v>336</v>
      </c>
      <c r="DQ113" s="212">
        <v>0</v>
      </c>
      <c r="DU113" s="167"/>
      <c r="DV113" s="167"/>
      <c r="DW113" s="262">
        <v>0</v>
      </c>
      <c r="DZ113" s="244">
        <v>110</v>
      </c>
      <c r="EA113" s="244" t="s">
        <v>386</v>
      </c>
      <c r="EB113" s="242" t="s">
        <v>336</v>
      </c>
      <c r="EC113" s="251">
        <v>0</v>
      </c>
    </row>
    <row r="114" spans="3:133" ht="16.5" customHeight="1" thickBot="1">
      <c r="D114" s="534"/>
      <c r="E114" s="535"/>
      <c r="F114" s="535"/>
      <c r="G114" s="535"/>
      <c r="H114" s="535"/>
      <c r="I114" s="535"/>
      <c r="J114" s="535"/>
      <c r="K114" s="535"/>
      <c r="L114" s="535"/>
      <c r="M114" s="535"/>
      <c r="N114" s="535"/>
      <c r="O114" s="535"/>
      <c r="P114" s="535"/>
      <c r="Q114" s="535"/>
      <c r="R114" s="535"/>
      <c r="S114" s="535"/>
      <c r="T114" s="535"/>
      <c r="U114" s="535"/>
      <c r="V114" s="535"/>
      <c r="W114" s="536"/>
      <c r="Y114" s="844"/>
      <c r="Z114" s="879" t="s">
        <v>568</v>
      </c>
      <c r="AA114" s="880"/>
      <c r="AB114" s="871">
        <f>'実績　算出シート　 (6コース) '!CZ109</f>
        <v>0</v>
      </c>
      <c r="AC114" s="871"/>
      <c r="AD114" s="871"/>
      <c r="AE114" s="871">
        <f>'実績　算出シート　 (6コース) '!CR109</f>
        <v>0</v>
      </c>
      <c r="AF114" s="871"/>
      <c r="AG114" s="881"/>
      <c r="AH114" s="882">
        <f t="shared" si="20"/>
        <v>0</v>
      </c>
      <c r="AI114" s="871"/>
      <c r="AJ114" s="872"/>
      <c r="AK114" s="883">
        <f>'実績　算出シート　 (6コース) '!DD109</f>
        <v>0</v>
      </c>
      <c r="AL114" s="884"/>
      <c r="AM114" s="885"/>
      <c r="AN114" s="870">
        <f t="shared" si="21"/>
        <v>0</v>
      </c>
      <c r="AO114" s="871"/>
      <c r="AP114" s="872"/>
      <c r="AQ114" s="873">
        <f>'実績　算出シート　 (6コース) '!DE109</f>
        <v>0</v>
      </c>
      <c r="AR114" s="874"/>
      <c r="AS114" s="873">
        <f>'実績　算出シート　 (6コース) '!DF109</f>
        <v>0</v>
      </c>
      <c r="AT114" s="1013"/>
      <c r="AU114" s="1014">
        <f>'実績　算出シート　 (6コース) '!DG109</f>
        <v>0</v>
      </c>
      <c r="AV114" s="874"/>
      <c r="AW114" s="893" t="s">
        <v>590</v>
      </c>
      <c r="AX114" s="894"/>
      <c r="BA114" s="294"/>
      <c r="BB114" s="294"/>
      <c r="BC114" s="294"/>
      <c r="BD114" s="294"/>
      <c r="BE114" s="294"/>
      <c r="BF114" s="294"/>
      <c r="BG114" s="294"/>
      <c r="BH114" s="294"/>
      <c r="BI114" s="294"/>
      <c r="BJ114" s="294"/>
      <c r="BK114" s="294"/>
      <c r="BL114" s="294"/>
      <c r="BM114" s="294"/>
      <c r="BN114" s="294"/>
      <c r="BO114" s="294"/>
      <c r="BP114" s="294"/>
      <c r="BQ114" s="294"/>
      <c r="BR114" s="294"/>
      <c r="BS114" s="294"/>
      <c r="BT114" s="294"/>
      <c r="CB114" s="294"/>
      <c r="CC114" s="390"/>
      <c r="CD114" s="294"/>
      <c r="DL114" s="165"/>
      <c r="DM114" s="294"/>
      <c r="DN114" s="167">
        <v>111</v>
      </c>
      <c r="DO114" s="167" t="s">
        <v>387</v>
      </c>
      <c r="DP114" s="167" t="s">
        <v>336</v>
      </c>
      <c r="DQ114" s="212">
        <v>200</v>
      </c>
      <c r="DU114" s="167"/>
      <c r="DV114" s="167"/>
      <c r="DW114" s="262">
        <v>100</v>
      </c>
      <c r="DZ114" s="242">
        <v>111</v>
      </c>
      <c r="EA114" s="242" t="s">
        <v>387</v>
      </c>
      <c r="EB114" s="242" t="s">
        <v>336</v>
      </c>
      <c r="EC114" s="243">
        <v>200</v>
      </c>
    </row>
    <row r="115" spans="3:133" ht="16.5" customHeight="1" thickBot="1">
      <c r="D115" s="534"/>
      <c r="E115" s="535"/>
      <c r="F115" s="535"/>
      <c r="G115" s="535"/>
      <c r="H115" s="535"/>
      <c r="I115" s="535"/>
      <c r="J115" s="535"/>
      <c r="K115" s="535"/>
      <c r="L115" s="535"/>
      <c r="M115" s="535"/>
      <c r="N115" s="535"/>
      <c r="O115" s="535"/>
      <c r="P115" s="535"/>
      <c r="Q115" s="535"/>
      <c r="R115" s="535"/>
      <c r="S115" s="535"/>
      <c r="T115" s="535"/>
      <c r="U115" s="535"/>
      <c r="V115" s="535"/>
      <c r="W115" s="536"/>
      <c r="X115" s="376"/>
      <c r="Y115" s="844"/>
      <c r="Z115" s="879" t="s">
        <v>90</v>
      </c>
      <c r="AA115" s="880"/>
      <c r="AB115" s="871">
        <f>'実績　算出シート　 (6コース) '!CZ110</f>
        <v>0</v>
      </c>
      <c r="AC115" s="871"/>
      <c r="AD115" s="871"/>
      <c r="AE115" s="871">
        <f>'実績　算出シート　 (6コース) '!CR110</f>
        <v>0</v>
      </c>
      <c r="AF115" s="871"/>
      <c r="AG115" s="881"/>
      <c r="AH115" s="882">
        <f t="shared" si="20"/>
        <v>0</v>
      </c>
      <c r="AI115" s="871"/>
      <c r="AJ115" s="872"/>
      <c r="AK115" s="883">
        <f>'実績　算出シート　 (6コース) '!DD110</f>
        <v>0</v>
      </c>
      <c r="AL115" s="884"/>
      <c r="AM115" s="885"/>
      <c r="AN115" s="870">
        <f t="shared" si="21"/>
        <v>0</v>
      </c>
      <c r="AO115" s="871"/>
      <c r="AP115" s="872"/>
      <c r="AQ115" s="873">
        <f>'実績　算出シート　 (6コース) '!DE110</f>
        <v>0</v>
      </c>
      <c r="AR115" s="874"/>
      <c r="AS115" s="912"/>
      <c r="AT115" s="1016"/>
      <c r="AU115" s="1014">
        <f>'実績　算出シート　 (6コース) '!DG110</f>
        <v>0</v>
      </c>
      <c r="AV115" s="874"/>
      <c r="AW115" s="913">
        <f>AQ106</f>
        <v>0</v>
      </c>
      <c r="AX115" s="914"/>
      <c r="BA115" s="294"/>
      <c r="BB115" s="294"/>
      <c r="BC115" s="294"/>
      <c r="BD115" s="294"/>
      <c r="BE115" s="294"/>
      <c r="BF115" s="294"/>
      <c r="BG115" s="294"/>
      <c r="BH115" s="294"/>
      <c r="BI115" s="294"/>
      <c r="BJ115" s="294"/>
      <c r="BK115" s="294"/>
      <c r="BL115" s="294"/>
      <c r="BM115" s="294"/>
      <c r="BN115" s="294"/>
      <c r="BO115" s="294"/>
      <c r="BP115" s="294"/>
      <c r="BQ115" s="294"/>
      <c r="BR115" s="294"/>
      <c r="BS115" s="294"/>
      <c r="BT115" s="294"/>
      <c r="CB115" s="294"/>
      <c r="CC115" s="390"/>
      <c r="CD115" s="294"/>
      <c r="DL115" s="165"/>
      <c r="DN115" s="167">
        <v>112</v>
      </c>
      <c r="DO115" s="167" t="s">
        <v>388</v>
      </c>
      <c r="DP115" s="167" t="s">
        <v>336</v>
      </c>
      <c r="DQ115" s="212">
        <v>200</v>
      </c>
      <c r="DW115" s="262">
        <v>100</v>
      </c>
      <c r="DZ115" s="242">
        <v>112</v>
      </c>
      <c r="EA115" s="242" t="s">
        <v>388</v>
      </c>
      <c r="EB115" s="242" t="s">
        <v>336</v>
      </c>
      <c r="EC115" s="243">
        <v>200</v>
      </c>
    </row>
    <row r="116" spans="3:133" ht="16.5" customHeight="1" thickBot="1">
      <c r="D116" s="534"/>
      <c r="E116" s="535"/>
      <c r="F116" s="535"/>
      <c r="G116" s="535"/>
      <c r="H116" s="535"/>
      <c r="I116" s="535"/>
      <c r="J116" s="535"/>
      <c r="K116" s="535"/>
      <c r="L116" s="535"/>
      <c r="M116" s="535"/>
      <c r="N116" s="535"/>
      <c r="O116" s="535"/>
      <c r="P116" s="535"/>
      <c r="Q116" s="535"/>
      <c r="R116" s="535"/>
      <c r="S116" s="535"/>
      <c r="T116" s="535"/>
      <c r="U116" s="535"/>
      <c r="V116" s="535"/>
      <c r="W116" s="536"/>
      <c r="Y116" s="844"/>
      <c r="Z116" s="917" t="s">
        <v>91</v>
      </c>
      <c r="AA116" s="918"/>
      <c r="AB116" s="919">
        <f>'実績　算出シート　 (6コース) '!CZ111</f>
        <v>0</v>
      </c>
      <c r="AC116" s="919"/>
      <c r="AD116" s="919"/>
      <c r="AE116" s="919">
        <f>'実績　算出シート　 (6コース) '!CR111</f>
        <v>0</v>
      </c>
      <c r="AF116" s="919"/>
      <c r="AG116" s="920"/>
      <c r="AH116" s="921">
        <f t="shared" si="20"/>
        <v>0</v>
      </c>
      <c r="AI116" s="919"/>
      <c r="AJ116" s="922"/>
      <c r="AK116" s="923">
        <f>'実績　算出シート　 (6コース) '!DD111</f>
        <v>0</v>
      </c>
      <c r="AL116" s="924"/>
      <c r="AM116" s="925"/>
      <c r="AN116" s="926">
        <f t="shared" si="21"/>
        <v>0</v>
      </c>
      <c r="AO116" s="919"/>
      <c r="AP116" s="922"/>
      <c r="AQ116" s="895">
        <f>'実績　算出シート　 (6コース) '!DE111</f>
        <v>0</v>
      </c>
      <c r="AR116" s="896"/>
      <c r="AS116" s="965"/>
      <c r="AT116" s="966"/>
      <c r="AU116" s="971"/>
      <c r="AV116" s="972"/>
      <c r="AW116" s="915"/>
      <c r="AX116" s="916"/>
      <c r="AY116" s="508"/>
      <c r="BA116" s="294"/>
      <c r="BB116" s="294"/>
      <c r="BC116" s="294"/>
      <c r="BD116" s="294"/>
      <c r="BE116" s="294"/>
      <c r="BF116" s="294"/>
      <c r="BG116" s="294"/>
      <c r="BH116" s="294"/>
      <c r="BI116" s="294"/>
      <c r="BJ116" s="294"/>
      <c r="BK116" s="294"/>
      <c r="BL116" s="294"/>
      <c r="BM116" s="294"/>
      <c r="BN116" s="294"/>
      <c r="BO116" s="294"/>
      <c r="BP116" s="294"/>
      <c r="BQ116" s="294"/>
      <c r="BR116" s="294"/>
      <c r="BS116" s="294"/>
      <c r="BT116" s="294"/>
      <c r="CB116" s="294"/>
      <c r="CC116" s="390"/>
      <c r="CD116" s="294"/>
      <c r="DL116" s="165"/>
      <c r="DN116" s="167">
        <v>113</v>
      </c>
      <c r="DO116" s="167" t="s">
        <v>389</v>
      </c>
      <c r="DP116" s="167" t="s">
        <v>336</v>
      </c>
      <c r="DQ116" s="212">
        <v>200</v>
      </c>
      <c r="DW116" s="262">
        <v>100</v>
      </c>
      <c r="DZ116" s="242">
        <v>113</v>
      </c>
      <c r="EA116" s="242" t="s">
        <v>389</v>
      </c>
      <c r="EB116" s="242" t="s">
        <v>336</v>
      </c>
      <c r="EC116" s="243">
        <v>200</v>
      </c>
    </row>
    <row r="117" spans="3:133" ht="16.5" customHeight="1" thickBot="1">
      <c r="D117" s="534"/>
      <c r="E117" s="535"/>
      <c r="F117" s="535"/>
      <c r="G117" s="535"/>
      <c r="H117" s="535"/>
      <c r="I117" s="535"/>
      <c r="J117" s="535"/>
      <c r="K117" s="535"/>
      <c r="L117" s="535"/>
      <c r="M117" s="535"/>
      <c r="N117" s="535"/>
      <c r="O117" s="535"/>
      <c r="P117" s="535"/>
      <c r="Q117" s="535"/>
      <c r="R117" s="535"/>
      <c r="S117" s="535"/>
      <c r="T117" s="535"/>
      <c r="U117" s="535"/>
      <c r="V117" s="535"/>
      <c r="W117" s="536"/>
      <c r="Y117" s="844"/>
      <c r="Z117" s="900" t="s">
        <v>92</v>
      </c>
      <c r="AA117" s="901"/>
      <c r="AB117" s="902">
        <f>SUM(AB111:AD116)</f>
        <v>0</v>
      </c>
      <c r="AC117" s="902"/>
      <c r="AD117" s="902"/>
      <c r="AE117" s="902">
        <f>SUM(AE111:AG116)</f>
        <v>0</v>
      </c>
      <c r="AF117" s="902"/>
      <c r="AG117" s="903"/>
      <c r="AH117" s="904">
        <f>SUM(AH111:AJ116)</f>
        <v>0</v>
      </c>
      <c r="AI117" s="902"/>
      <c r="AJ117" s="905"/>
      <c r="AK117" s="906">
        <f>SUM(AK111:AM116)</f>
        <v>0</v>
      </c>
      <c r="AL117" s="907"/>
      <c r="AM117" s="908"/>
      <c r="AN117" s="909">
        <f>SUM(AN111:AP116)</f>
        <v>0</v>
      </c>
      <c r="AO117" s="902"/>
      <c r="AP117" s="905"/>
      <c r="AQ117" s="910">
        <f>SUM(AQ111:AQ116)</f>
        <v>0</v>
      </c>
      <c r="AR117" s="911"/>
      <c r="AS117" s="910">
        <f>SUM(AS111:AS116)</f>
        <v>0</v>
      </c>
      <c r="AT117" s="1017"/>
      <c r="AU117" s="1018">
        <f>SUM(AU111:AU116)</f>
        <v>0</v>
      </c>
      <c r="AV117" s="911"/>
      <c r="AY117" s="508"/>
      <c r="BA117" s="294"/>
      <c r="BB117" s="294"/>
      <c r="BC117" s="294"/>
      <c r="BD117" s="294"/>
      <c r="BE117" s="294"/>
      <c r="BF117" s="294"/>
      <c r="BG117" s="294"/>
      <c r="BH117" s="294"/>
      <c r="BI117" s="294"/>
      <c r="BJ117" s="294"/>
      <c r="BK117" s="294"/>
      <c r="BL117" s="294"/>
      <c r="BM117" s="294"/>
      <c r="BN117" s="294"/>
      <c r="BO117" s="294"/>
      <c r="BP117" s="294"/>
      <c r="BQ117" s="294"/>
      <c r="BR117" s="294"/>
      <c r="BS117" s="294"/>
      <c r="BT117" s="294"/>
      <c r="CB117" s="294"/>
      <c r="CC117" s="390"/>
      <c r="CD117" s="294"/>
      <c r="DL117" s="165"/>
      <c r="DN117" s="167">
        <v>114</v>
      </c>
      <c r="DO117" s="167" t="s">
        <v>390</v>
      </c>
      <c r="DP117" s="167" t="s">
        <v>336</v>
      </c>
      <c r="DQ117" s="212">
        <v>0</v>
      </c>
      <c r="DW117" s="262">
        <v>0</v>
      </c>
      <c r="DZ117" s="242">
        <v>114</v>
      </c>
      <c r="EA117" s="242" t="s">
        <v>390</v>
      </c>
      <c r="EB117" s="242" t="s">
        <v>336</v>
      </c>
      <c r="EC117" s="243">
        <v>0</v>
      </c>
    </row>
    <row r="118" spans="3:133" ht="16.5" customHeight="1" thickBot="1">
      <c r="D118" s="534"/>
      <c r="E118" s="535"/>
      <c r="F118" s="535"/>
      <c r="G118" s="535"/>
      <c r="H118" s="535"/>
      <c r="I118" s="535"/>
      <c r="J118" s="535"/>
      <c r="K118" s="535"/>
      <c r="L118" s="535"/>
      <c r="M118" s="535"/>
      <c r="N118" s="535"/>
      <c r="O118" s="535"/>
      <c r="P118" s="535"/>
      <c r="Q118" s="535"/>
      <c r="R118" s="535"/>
      <c r="S118" s="535"/>
      <c r="T118" s="535"/>
      <c r="U118" s="535"/>
      <c r="V118" s="535"/>
      <c r="W118" s="536"/>
      <c r="Y118" s="941" t="s">
        <v>166</v>
      </c>
      <c r="Z118" s="942" t="s">
        <v>553</v>
      </c>
      <c r="AA118" s="943"/>
      <c r="AB118" s="944">
        <f t="shared" ref="AB118:AB123" si="22">AB111+AB56</f>
        <v>0</v>
      </c>
      <c r="AC118" s="945"/>
      <c r="AD118" s="946"/>
      <c r="AE118" s="944">
        <f t="shared" ref="AE118:AE123" si="23">AE111+AE56</f>
        <v>0</v>
      </c>
      <c r="AF118" s="945"/>
      <c r="AG118" s="947"/>
      <c r="AH118" s="948">
        <f t="shared" ref="AH118:AH123" si="24">AH111+AH56</f>
        <v>0</v>
      </c>
      <c r="AI118" s="945"/>
      <c r="AJ118" s="947"/>
      <c r="AK118" s="948">
        <f t="shared" ref="AK118:AK123" si="25">AK111+AK56</f>
        <v>0</v>
      </c>
      <c r="AL118" s="945"/>
      <c r="AM118" s="947"/>
      <c r="AN118" s="948">
        <f t="shared" ref="AN118:AN123" si="26">AN111+AN56</f>
        <v>0</v>
      </c>
      <c r="AO118" s="945"/>
      <c r="AP118" s="947"/>
      <c r="AQ118" s="927">
        <f t="shared" ref="AQ118:AQ123" si="27">AQ111+AQ56</f>
        <v>0</v>
      </c>
      <c r="AR118" s="940"/>
      <c r="AS118" s="927">
        <f t="shared" ref="AS118:AS123" si="28">AS111+AS56</f>
        <v>0</v>
      </c>
      <c r="AT118" s="928"/>
      <c r="AU118" s="929"/>
      <c r="AV118" s="930"/>
      <c r="AW118" s="931" t="s">
        <v>589</v>
      </c>
      <c r="AX118" s="932"/>
      <c r="AY118" s="509"/>
      <c r="BA118" s="294"/>
      <c r="BB118" s="294"/>
      <c r="BC118" s="294"/>
      <c r="BD118" s="294"/>
      <c r="BE118" s="294"/>
      <c r="BF118" s="294"/>
      <c r="BG118" s="294"/>
      <c r="BH118" s="294"/>
      <c r="BI118" s="294"/>
      <c r="BJ118" s="294"/>
      <c r="BK118" s="294"/>
      <c r="BL118" s="294"/>
      <c r="BM118" s="294"/>
      <c r="BN118" s="294"/>
      <c r="BO118" s="294"/>
      <c r="BP118" s="294"/>
      <c r="BQ118" s="294"/>
      <c r="BR118" s="294"/>
      <c r="BS118" s="294"/>
      <c r="BT118" s="294"/>
      <c r="CB118" s="294"/>
      <c r="CC118" s="390"/>
      <c r="CD118" s="294"/>
      <c r="DL118" s="165"/>
      <c r="DN118" s="167">
        <v>115</v>
      </c>
      <c r="DO118" s="167" t="s">
        <v>391</v>
      </c>
      <c r="DP118" s="167" t="s">
        <v>336</v>
      </c>
      <c r="DQ118" s="212">
        <v>200</v>
      </c>
      <c r="DW118" s="262">
        <v>100</v>
      </c>
      <c r="DZ118" s="242">
        <v>115</v>
      </c>
      <c r="EA118" s="242" t="s">
        <v>391</v>
      </c>
      <c r="EB118" s="242" t="s">
        <v>336</v>
      </c>
      <c r="EC118" s="243">
        <v>200</v>
      </c>
    </row>
    <row r="119" spans="3:133" ht="16.5" customHeight="1" thickBot="1">
      <c r="D119" s="534"/>
      <c r="E119" s="535"/>
      <c r="F119" s="535"/>
      <c r="G119" s="535"/>
      <c r="H119" s="535"/>
      <c r="I119" s="535"/>
      <c r="J119" s="535"/>
      <c r="K119" s="535"/>
      <c r="L119" s="535"/>
      <c r="M119" s="535"/>
      <c r="N119" s="535"/>
      <c r="O119" s="535"/>
      <c r="P119" s="535"/>
      <c r="Q119" s="535"/>
      <c r="R119" s="535"/>
      <c r="S119" s="535"/>
      <c r="T119" s="535"/>
      <c r="U119" s="535"/>
      <c r="V119" s="535"/>
      <c r="W119" s="536"/>
      <c r="Y119" s="941"/>
      <c r="Z119" s="933" t="s">
        <v>555</v>
      </c>
      <c r="AA119" s="934"/>
      <c r="AB119" s="935">
        <f t="shared" si="22"/>
        <v>0</v>
      </c>
      <c r="AC119" s="936"/>
      <c r="AD119" s="937"/>
      <c r="AE119" s="935">
        <f t="shared" si="23"/>
        <v>0</v>
      </c>
      <c r="AF119" s="936"/>
      <c r="AG119" s="938"/>
      <c r="AH119" s="939">
        <f t="shared" si="24"/>
        <v>0</v>
      </c>
      <c r="AI119" s="936"/>
      <c r="AJ119" s="938"/>
      <c r="AK119" s="939">
        <f t="shared" si="25"/>
        <v>0</v>
      </c>
      <c r="AL119" s="936"/>
      <c r="AM119" s="938"/>
      <c r="AN119" s="939">
        <f t="shared" si="26"/>
        <v>0</v>
      </c>
      <c r="AO119" s="936"/>
      <c r="AP119" s="938"/>
      <c r="AQ119" s="927">
        <f t="shared" si="27"/>
        <v>0</v>
      </c>
      <c r="AR119" s="940"/>
      <c r="AS119" s="927">
        <f t="shared" si="28"/>
        <v>0</v>
      </c>
      <c r="AT119" s="928"/>
      <c r="AU119" s="929"/>
      <c r="AV119" s="930"/>
      <c r="AW119" s="950">
        <f>AW112+AW57</f>
        <v>0</v>
      </c>
      <c r="AX119" s="951"/>
      <c r="AY119" s="500"/>
      <c r="BA119" s="294"/>
      <c r="BB119" s="294"/>
      <c r="BC119" s="294"/>
      <c r="BD119" s="294"/>
      <c r="BE119" s="294"/>
      <c r="BF119" s="294"/>
      <c r="BG119" s="294"/>
      <c r="BH119" s="294"/>
      <c r="BI119" s="294"/>
      <c r="BJ119" s="294"/>
      <c r="BK119" s="294"/>
      <c r="BL119" s="294"/>
      <c r="BM119" s="294"/>
      <c r="BN119" s="294"/>
      <c r="BO119" s="294"/>
      <c r="BP119" s="294"/>
      <c r="BQ119" s="294"/>
      <c r="BR119" s="294"/>
      <c r="BS119" s="294"/>
      <c r="BT119" s="294"/>
      <c r="CB119" s="294"/>
      <c r="CC119" s="390"/>
      <c r="CD119" s="294"/>
      <c r="DL119" s="165"/>
      <c r="DN119" s="167">
        <v>116</v>
      </c>
      <c r="DO119" s="167" t="s">
        <v>392</v>
      </c>
      <c r="DP119" s="167" t="s">
        <v>336</v>
      </c>
      <c r="DQ119" s="212">
        <v>100</v>
      </c>
      <c r="DW119" s="262">
        <v>50</v>
      </c>
      <c r="DZ119" s="242">
        <v>116</v>
      </c>
      <c r="EA119" s="242" t="s">
        <v>392</v>
      </c>
      <c r="EB119" s="242" t="s">
        <v>336</v>
      </c>
      <c r="EC119" s="243">
        <v>100</v>
      </c>
    </row>
    <row r="120" spans="3:133" ht="16.5" customHeight="1" thickBot="1">
      <c r="D120" s="534"/>
      <c r="E120" s="535"/>
      <c r="F120" s="535"/>
      <c r="G120" s="535"/>
      <c r="H120" s="535"/>
      <c r="I120" s="535"/>
      <c r="J120" s="535"/>
      <c r="K120" s="535"/>
      <c r="L120" s="535"/>
      <c r="M120" s="535"/>
      <c r="N120" s="535"/>
      <c r="O120" s="535"/>
      <c r="P120" s="535"/>
      <c r="Q120" s="535"/>
      <c r="R120" s="535"/>
      <c r="S120" s="535"/>
      <c r="T120" s="535"/>
      <c r="U120" s="535"/>
      <c r="V120" s="535"/>
      <c r="W120" s="536"/>
      <c r="Y120" s="941"/>
      <c r="Z120" s="933" t="s">
        <v>88</v>
      </c>
      <c r="AA120" s="934"/>
      <c r="AB120" s="935">
        <f t="shared" si="22"/>
        <v>0</v>
      </c>
      <c r="AC120" s="936"/>
      <c r="AD120" s="937"/>
      <c r="AE120" s="935">
        <f t="shared" si="23"/>
        <v>0</v>
      </c>
      <c r="AF120" s="936"/>
      <c r="AG120" s="938"/>
      <c r="AH120" s="939">
        <f t="shared" si="24"/>
        <v>0</v>
      </c>
      <c r="AI120" s="936"/>
      <c r="AJ120" s="938"/>
      <c r="AK120" s="939">
        <f t="shared" si="25"/>
        <v>0</v>
      </c>
      <c r="AL120" s="936"/>
      <c r="AM120" s="938"/>
      <c r="AN120" s="939">
        <f t="shared" si="26"/>
        <v>0</v>
      </c>
      <c r="AO120" s="936"/>
      <c r="AP120" s="938"/>
      <c r="AQ120" s="927">
        <f t="shared" si="27"/>
        <v>0</v>
      </c>
      <c r="AR120" s="940"/>
      <c r="AS120" s="927">
        <f t="shared" si="28"/>
        <v>0</v>
      </c>
      <c r="AT120" s="928"/>
      <c r="AU120" s="949">
        <f>AU113+AU58</f>
        <v>0</v>
      </c>
      <c r="AV120" s="940"/>
      <c r="AW120" s="950"/>
      <c r="AX120" s="951"/>
      <c r="BA120" s="294"/>
      <c r="BB120" s="294"/>
      <c r="BC120" s="294"/>
      <c r="BD120" s="294"/>
      <c r="BE120" s="294"/>
      <c r="BF120" s="294"/>
      <c r="BG120" s="294"/>
      <c r="BH120" s="294"/>
      <c r="BI120" s="294"/>
      <c r="BJ120" s="294"/>
      <c r="BK120" s="294"/>
      <c r="BL120" s="294"/>
      <c r="BM120" s="294"/>
      <c r="BN120" s="294"/>
      <c r="BO120" s="294"/>
      <c r="BP120" s="294"/>
      <c r="BQ120" s="294"/>
      <c r="BR120" s="294"/>
      <c r="BS120" s="294"/>
      <c r="BT120" s="294"/>
      <c r="CB120" s="294"/>
      <c r="CC120" s="390"/>
      <c r="CD120" s="294"/>
      <c r="CE120" s="294"/>
      <c r="CF120" s="294"/>
      <c r="CG120" s="510"/>
      <c r="CH120" s="511"/>
      <c r="CI120" s="511"/>
      <c r="CJ120" s="511"/>
      <c r="CK120" s="511"/>
      <c r="CL120" s="511"/>
      <c r="CT120" s="294"/>
      <c r="CU120" s="294"/>
      <c r="CV120" s="294"/>
      <c r="CW120" s="294"/>
      <c r="CX120" s="294"/>
      <c r="CY120" s="294"/>
      <c r="CZ120" s="294"/>
      <c r="DA120" s="294"/>
      <c r="DL120" s="165"/>
      <c r="DN120" s="167">
        <v>117</v>
      </c>
      <c r="DO120" s="167" t="s">
        <v>393</v>
      </c>
      <c r="DP120" s="167" t="s">
        <v>336</v>
      </c>
      <c r="DQ120" s="212">
        <v>200</v>
      </c>
      <c r="DW120" s="262">
        <v>100</v>
      </c>
      <c r="DZ120" s="242">
        <v>117</v>
      </c>
      <c r="EA120" s="242" t="s">
        <v>393</v>
      </c>
      <c r="EB120" s="242" t="s">
        <v>336</v>
      </c>
      <c r="EC120" s="243">
        <v>200</v>
      </c>
    </row>
    <row r="121" spans="3:133" ht="16.5" customHeight="1" thickBot="1">
      <c r="D121" s="534"/>
      <c r="E121" s="535"/>
      <c r="F121" s="535"/>
      <c r="G121" s="535"/>
      <c r="H121" s="535"/>
      <c r="I121" s="535"/>
      <c r="J121" s="535"/>
      <c r="K121" s="535"/>
      <c r="L121" s="535"/>
      <c r="M121" s="535"/>
      <c r="N121" s="535"/>
      <c r="O121" s="535"/>
      <c r="P121" s="535"/>
      <c r="Q121" s="535"/>
      <c r="R121" s="535"/>
      <c r="S121" s="535"/>
      <c r="T121" s="535"/>
      <c r="U121" s="535"/>
      <c r="V121" s="535"/>
      <c r="W121" s="536"/>
      <c r="Y121" s="941"/>
      <c r="Z121" s="933" t="s">
        <v>568</v>
      </c>
      <c r="AA121" s="934"/>
      <c r="AB121" s="935">
        <f t="shared" si="22"/>
        <v>0</v>
      </c>
      <c r="AC121" s="936"/>
      <c r="AD121" s="937"/>
      <c r="AE121" s="935">
        <f t="shared" si="23"/>
        <v>0</v>
      </c>
      <c r="AF121" s="936"/>
      <c r="AG121" s="938"/>
      <c r="AH121" s="939">
        <f t="shared" si="24"/>
        <v>0</v>
      </c>
      <c r="AI121" s="936"/>
      <c r="AJ121" s="938"/>
      <c r="AK121" s="939">
        <f t="shared" si="25"/>
        <v>0</v>
      </c>
      <c r="AL121" s="936"/>
      <c r="AM121" s="938"/>
      <c r="AN121" s="939">
        <f t="shared" si="26"/>
        <v>0</v>
      </c>
      <c r="AO121" s="936"/>
      <c r="AP121" s="938"/>
      <c r="AQ121" s="927">
        <f t="shared" si="27"/>
        <v>0</v>
      </c>
      <c r="AR121" s="940"/>
      <c r="AS121" s="927">
        <f t="shared" si="28"/>
        <v>0</v>
      </c>
      <c r="AT121" s="928"/>
      <c r="AU121" s="949">
        <f>AU114+AU59</f>
        <v>0</v>
      </c>
      <c r="AV121" s="940"/>
      <c r="AW121" s="967" t="s">
        <v>590</v>
      </c>
      <c r="AX121" s="968"/>
      <c r="AZ121" s="295"/>
      <c r="BA121" s="167"/>
      <c r="BC121" s="167"/>
      <c r="BD121" s="167"/>
      <c r="BO121" s="262"/>
      <c r="BP121" s="262"/>
      <c r="BQ121" s="262"/>
      <c r="BR121" s="262"/>
      <c r="BS121" s="262"/>
      <c r="BT121" s="262"/>
      <c r="BU121" s="262"/>
      <c r="BV121" s="262"/>
      <c r="BW121" s="262"/>
      <c r="BX121" s="262"/>
      <c r="BY121" s="262"/>
      <c r="BZ121" s="262"/>
      <c r="CA121" s="262"/>
      <c r="CB121" s="294"/>
      <c r="CC121" s="294"/>
      <c r="CD121" s="294"/>
      <c r="CE121" s="294"/>
      <c r="CF121" s="294"/>
      <c r="CG121" s="510"/>
      <c r="CH121" s="512"/>
      <c r="CI121" s="512"/>
      <c r="CJ121" s="512"/>
      <c r="CK121" s="512"/>
      <c r="CL121" s="512"/>
      <c r="CT121" s="294"/>
      <c r="CU121" s="294"/>
      <c r="CV121" s="294"/>
      <c r="CW121" s="294"/>
      <c r="CX121" s="294"/>
      <c r="CY121" s="294"/>
      <c r="CZ121" s="294"/>
      <c r="DA121" s="294"/>
      <c r="DN121" s="167">
        <v>118</v>
      </c>
      <c r="DO121" s="167" t="s">
        <v>394</v>
      </c>
      <c r="DP121" s="167" t="s">
        <v>336</v>
      </c>
      <c r="DQ121" s="212">
        <v>100</v>
      </c>
      <c r="DW121" s="262">
        <v>50</v>
      </c>
      <c r="DZ121" s="242">
        <v>118</v>
      </c>
      <c r="EA121" s="242" t="s">
        <v>394</v>
      </c>
      <c r="EB121" s="242" t="s">
        <v>336</v>
      </c>
      <c r="EC121" s="243">
        <v>100</v>
      </c>
    </row>
    <row r="122" spans="3:133" ht="16.5" customHeight="1" thickBot="1">
      <c r="D122" s="534"/>
      <c r="E122" s="535"/>
      <c r="F122" s="535"/>
      <c r="G122" s="535"/>
      <c r="H122" s="535"/>
      <c r="I122" s="535"/>
      <c r="J122" s="535"/>
      <c r="K122" s="535"/>
      <c r="L122" s="535"/>
      <c r="M122" s="535"/>
      <c r="N122" s="535"/>
      <c r="O122" s="535"/>
      <c r="P122" s="535"/>
      <c r="Q122" s="535"/>
      <c r="R122" s="535"/>
      <c r="S122" s="535"/>
      <c r="T122" s="535"/>
      <c r="U122" s="535"/>
      <c r="V122" s="535"/>
      <c r="W122" s="536"/>
      <c r="Y122" s="941"/>
      <c r="Z122" s="933" t="s">
        <v>90</v>
      </c>
      <c r="AA122" s="934"/>
      <c r="AB122" s="935">
        <f t="shared" si="22"/>
        <v>0</v>
      </c>
      <c r="AC122" s="936"/>
      <c r="AD122" s="937"/>
      <c r="AE122" s="935">
        <f t="shared" si="23"/>
        <v>0</v>
      </c>
      <c r="AF122" s="936"/>
      <c r="AG122" s="938"/>
      <c r="AH122" s="939">
        <f t="shared" si="24"/>
        <v>0</v>
      </c>
      <c r="AI122" s="936"/>
      <c r="AJ122" s="938"/>
      <c r="AK122" s="939">
        <f t="shared" si="25"/>
        <v>0</v>
      </c>
      <c r="AL122" s="936"/>
      <c r="AM122" s="938"/>
      <c r="AN122" s="939">
        <f t="shared" si="26"/>
        <v>0</v>
      </c>
      <c r="AO122" s="936"/>
      <c r="AP122" s="938"/>
      <c r="AQ122" s="927">
        <f t="shared" si="27"/>
        <v>0</v>
      </c>
      <c r="AR122" s="940"/>
      <c r="AS122" s="969">
        <f t="shared" si="28"/>
        <v>0</v>
      </c>
      <c r="AT122" s="970"/>
      <c r="AU122" s="949">
        <f>AU115+AU60</f>
        <v>0</v>
      </c>
      <c r="AV122" s="940"/>
      <c r="AW122" s="952">
        <f>AW115+AW60</f>
        <v>0</v>
      </c>
      <c r="AX122" s="953"/>
      <c r="AZ122" s="295"/>
      <c r="BA122" s="262"/>
      <c r="BB122" s="262"/>
      <c r="BC122" s="262"/>
      <c r="BD122" s="262"/>
      <c r="BE122" s="262"/>
      <c r="BF122" s="262"/>
      <c r="BG122" s="262"/>
      <c r="BH122" s="262"/>
      <c r="BI122" s="262"/>
      <c r="BJ122" s="262"/>
      <c r="BK122" s="262"/>
      <c r="BL122" s="262"/>
      <c r="BM122" s="262"/>
      <c r="BN122" s="262"/>
      <c r="BO122" s="262"/>
      <c r="BP122" s="262"/>
      <c r="BQ122" s="262"/>
      <c r="BR122" s="262"/>
      <c r="BS122" s="262"/>
      <c r="BT122" s="262"/>
      <c r="BU122" s="262"/>
      <c r="BV122" s="262"/>
      <c r="BW122" s="262"/>
      <c r="BX122" s="262"/>
      <c r="BY122" s="262"/>
      <c r="BZ122" s="262"/>
      <c r="CA122" s="262"/>
      <c r="CB122" s="294"/>
      <c r="CC122" s="294"/>
      <c r="CD122" s="294"/>
      <c r="CE122" s="294"/>
      <c r="CF122" s="294"/>
      <c r="CG122" s="510"/>
      <c r="CH122" s="512"/>
      <c r="CI122" s="512"/>
      <c r="CJ122" s="512"/>
      <c r="CK122" s="512"/>
      <c r="CL122" s="512"/>
      <c r="CS122" s="513"/>
      <c r="CT122" s="294"/>
      <c r="CU122" s="294"/>
      <c r="CV122" s="294"/>
      <c r="CW122" s="294"/>
      <c r="CX122" s="294"/>
      <c r="CY122" s="294"/>
      <c r="CZ122" s="294"/>
      <c r="DA122" s="294"/>
      <c r="DN122" s="167">
        <v>119</v>
      </c>
      <c r="DO122" s="167" t="s">
        <v>395</v>
      </c>
      <c r="DP122" s="167" t="s">
        <v>336</v>
      </c>
      <c r="DQ122" s="212">
        <v>100</v>
      </c>
      <c r="DW122" s="262">
        <v>50</v>
      </c>
      <c r="DZ122" s="242">
        <v>119</v>
      </c>
      <c r="EA122" s="242" t="s">
        <v>395</v>
      </c>
      <c r="EB122" s="242" t="s">
        <v>336</v>
      </c>
      <c r="EC122" s="243">
        <v>100</v>
      </c>
    </row>
    <row r="123" spans="3:133" ht="16.5" customHeight="1" thickBot="1">
      <c r="D123" s="537"/>
      <c r="E123" s="538"/>
      <c r="F123" s="538"/>
      <c r="G123" s="538"/>
      <c r="H123" s="538"/>
      <c r="I123" s="538"/>
      <c r="J123" s="538"/>
      <c r="K123" s="538"/>
      <c r="L123" s="538"/>
      <c r="M123" s="538"/>
      <c r="N123" s="538"/>
      <c r="O123" s="538"/>
      <c r="P123" s="538"/>
      <c r="Q123" s="538"/>
      <c r="R123" s="538"/>
      <c r="S123" s="538"/>
      <c r="T123" s="538"/>
      <c r="U123" s="538"/>
      <c r="V123" s="538"/>
      <c r="W123" s="539"/>
      <c r="Y123" s="941"/>
      <c r="Z123" s="956" t="s">
        <v>91</v>
      </c>
      <c r="AA123" s="957"/>
      <c r="AB123" s="958">
        <f t="shared" si="22"/>
        <v>0</v>
      </c>
      <c r="AC123" s="959"/>
      <c r="AD123" s="960"/>
      <c r="AE123" s="958">
        <f t="shared" si="23"/>
        <v>0</v>
      </c>
      <c r="AF123" s="959"/>
      <c r="AG123" s="961"/>
      <c r="AH123" s="962">
        <f t="shared" si="24"/>
        <v>0</v>
      </c>
      <c r="AI123" s="959"/>
      <c r="AJ123" s="961"/>
      <c r="AK123" s="962">
        <f t="shared" si="25"/>
        <v>0</v>
      </c>
      <c r="AL123" s="959"/>
      <c r="AM123" s="961"/>
      <c r="AN123" s="962">
        <f t="shared" si="26"/>
        <v>0</v>
      </c>
      <c r="AO123" s="959"/>
      <c r="AP123" s="961"/>
      <c r="AQ123" s="963">
        <f t="shared" si="27"/>
        <v>0</v>
      </c>
      <c r="AR123" s="964"/>
      <c r="AS123" s="965">
        <f t="shared" si="28"/>
        <v>0</v>
      </c>
      <c r="AT123" s="966"/>
      <c r="AU123" s="971"/>
      <c r="AV123" s="972"/>
      <c r="AW123" s="954"/>
      <c r="AX123" s="955"/>
      <c r="AZ123" s="295"/>
      <c r="BA123" s="262"/>
      <c r="BB123" s="262"/>
      <c r="BC123" s="262"/>
      <c r="BD123" s="262"/>
      <c r="BE123" s="262"/>
      <c r="BF123" s="262"/>
      <c r="BG123" s="262"/>
      <c r="BH123" s="262"/>
      <c r="BI123" s="262"/>
      <c r="BJ123" s="262"/>
      <c r="BK123" s="262"/>
      <c r="BL123" s="262"/>
      <c r="BM123" s="262"/>
      <c r="BN123" s="262"/>
      <c r="BO123" s="262"/>
      <c r="BP123" s="262"/>
      <c r="BQ123" s="262"/>
      <c r="BR123" s="262"/>
      <c r="BS123" s="262"/>
      <c r="BT123" s="262"/>
      <c r="BU123" s="262"/>
      <c r="BV123" s="262"/>
      <c r="BW123" s="262"/>
      <c r="BX123" s="262"/>
      <c r="BY123" s="262"/>
      <c r="BZ123" s="262"/>
      <c r="CA123" s="262"/>
      <c r="CB123" s="294"/>
      <c r="CC123" s="294"/>
      <c r="CD123" s="294"/>
      <c r="CE123" s="294"/>
      <c r="CF123" s="294"/>
      <c r="CG123" s="510"/>
      <c r="CH123" s="512"/>
      <c r="CI123" s="512"/>
      <c r="CJ123" s="512"/>
      <c r="CK123" s="512"/>
      <c r="CL123" s="512"/>
      <c r="CS123" s="513"/>
      <c r="CT123" s="294"/>
      <c r="CU123" s="294"/>
      <c r="CV123" s="294"/>
      <c r="CW123" s="294"/>
      <c r="CX123" s="294"/>
      <c r="CY123" s="294"/>
      <c r="CZ123" s="294"/>
      <c r="DA123" s="294"/>
      <c r="DN123" s="167">
        <v>120</v>
      </c>
      <c r="DO123" s="167" t="s">
        <v>396</v>
      </c>
      <c r="DP123" s="167" t="s">
        <v>336</v>
      </c>
      <c r="DQ123" s="212">
        <v>100</v>
      </c>
      <c r="DW123" s="262">
        <v>50</v>
      </c>
      <c r="DZ123" s="242">
        <v>120</v>
      </c>
      <c r="EA123" s="242" t="s">
        <v>396</v>
      </c>
      <c r="EB123" s="242" t="s">
        <v>336</v>
      </c>
      <c r="EC123" s="243">
        <v>100</v>
      </c>
    </row>
    <row r="124" spans="3:133" ht="16.5" customHeight="1" thickBot="1">
      <c r="Y124" s="941"/>
      <c r="Z124" s="973" t="s">
        <v>92</v>
      </c>
      <c r="AA124" s="974"/>
      <c r="AB124" s="975">
        <f>SUM(AB118:AD123)</f>
        <v>0</v>
      </c>
      <c r="AC124" s="976"/>
      <c r="AD124" s="977"/>
      <c r="AE124" s="975">
        <f>SUM(AE118:AG123)</f>
        <v>0</v>
      </c>
      <c r="AF124" s="976"/>
      <c r="AG124" s="978"/>
      <c r="AH124" s="979">
        <f>SUM(AH118:AJ123)</f>
        <v>0</v>
      </c>
      <c r="AI124" s="976"/>
      <c r="AJ124" s="978"/>
      <c r="AK124" s="979">
        <f>SUM(AK118:AM123)</f>
        <v>0</v>
      </c>
      <c r="AL124" s="976"/>
      <c r="AM124" s="978"/>
      <c r="AN124" s="979">
        <f>SUM(AN118:AP123)</f>
        <v>0</v>
      </c>
      <c r="AO124" s="976"/>
      <c r="AP124" s="978"/>
      <c r="AQ124" s="980">
        <f>SUM(AQ118:AR123)</f>
        <v>0</v>
      </c>
      <c r="AR124" s="981"/>
      <c r="AS124" s="980">
        <f>SUM(AS118:AT123)</f>
        <v>0</v>
      </c>
      <c r="AT124" s="982"/>
      <c r="AU124" s="983">
        <f>SUM(AU118:AV123)</f>
        <v>0</v>
      </c>
      <c r="AV124" s="981"/>
      <c r="BA124" s="294"/>
      <c r="BB124" s="294"/>
      <c r="BC124" s="262"/>
      <c r="BD124" s="262"/>
      <c r="BE124" s="262"/>
      <c r="BF124" s="262"/>
      <c r="BG124" s="262"/>
      <c r="BH124" s="262"/>
      <c r="BI124" s="262"/>
      <c r="BJ124" s="262"/>
      <c r="BK124" s="262"/>
      <c r="BL124" s="262"/>
      <c r="BM124" s="262"/>
      <c r="BN124" s="262"/>
      <c r="BO124" s="262"/>
      <c r="BP124" s="262"/>
      <c r="BQ124" s="262"/>
      <c r="BR124" s="262"/>
      <c r="BS124" s="262"/>
      <c r="BT124" s="262"/>
      <c r="BU124" s="262"/>
      <c r="BV124" s="262"/>
      <c r="BW124" s="262"/>
      <c r="BX124" s="262"/>
      <c r="BY124" s="262"/>
      <c r="BZ124" s="262"/>
      <c r="CA124" s="262"/>
      <c r="CB124" s="294"/>
      <c r="CC124" s="294"/>
      <c r="CD124" s="294"/>
      <c r="CE124" s="294"/>
      <c r="CF124" s="294"/>
      <c r="CG124" s="510"/>
      <c r="CH124" s="512"/>
      <c r="CI124" s="512"/>
      <c r="CJ124" s="512"/>
      <c r="CK124" s="512"/>
      <c r="CL124" s="512"/>
      <c r="CS124" s="513"/>
      <c r="CT124" s="294"/>
      <c r="CU124" s="294"/>
      <c r="CV124" s="294"/>
      <c r="CW124" s="294"/>
      <c r="CX124" s="294"/>
      <c r="CY124" s="294"/>
      <c r="CZ124" s="294"/>
      <c r="DA124" s="294"/>
      <c r="DN124" s="167">
        <v>121</v>
      </c>
      <c r="DO124" s="167" t="s">
        <v>594</v>
      </c>
      <c r="DP124" s="167" t="s">
        <v>336</v>
      </c>
      <c r="DQ124" s="212" t="s">
        <v>330</v>
      </c>
      <c r="DZ124" s="244">
        <v>121</v>
      </c>
      <c r="EA124" s="244" t="s">
        <v>397</v>
      </c>
      <c r="EB124" s="242" t="s">
        <v>336</v>
      </c>
      <c r="EC124" s="243" t="s">
        <v>330</v>
      </c>
    </row>
    <row r="125" spans="3:133" ht="16.5" customHeight="1">
      <c r="DN125" s="167">
        <v>122</v>
      </c>
      <c r="DO125" s="167" t="s">
        <v>398</v>
      </c>
      <c r="DP125" s="167" t="s">
        <v>336</v>
      </c>
      <c r="DQ125" s="212">
        <v>300</v>
      </c>
      <c r="DW125" s="262">
        <v>150</v>
      </c>
      <c r="DZ125" s="242">
        <v>122</v>
      </c>
      <c r="EA125" s="242" t="s">
        <v>398</v>
      </c>
      <c r="EB125" s="242" t="s">
        <v>336</v>
      </c>
      <c r="EC125" s="243">
        <v>300</v>
      </c>
    </row>
    <row r="126" spans="3:133" ht="16.5" customHeight="1">
      <c r="DN126" s="167">
        <v>123</v>
      </c>
      <c r="DO126" s="167" t="s">
        <v>399</v>
      </c>
      <c r="DP126" s="167" t="s">
        <v>336</v>
      </c>
      <c r="DQ126" s="212">
        <v>300</v>
      </c>
      <c r="DW126" s="262">
        <v>150</v>
      </c>
      <c r="DZ126" s="253">
        <v>123</v>
      </c>
      <c r="EA126" s="253" t="s">
        <v>399</v>
      </c>
      <c r="EB126" s="242" t="s">
        <v>336</v>
      </c>
      <c r="EC126" s="254">
        <v>300</v>
      </c>
    </row>
    <row r="127" spans="3:133" ht="16.5" customHeight="1">
      <c r="DZ127" s="167"/>
      <c r="EA127" s="167"/>
      <c r="EB127" s="167"/>
      <c r="EC127" s="212"/>
    </row>
    <row r="128" spans="3:133" ht="16.5" customHeight="1">
      <c r="C128" s="554"/>
      <c r="D128" s="554"/>
      <c r="E128" s="554"/>
      <c r="F128" s="554"/>
      <c r="G128" s="555"/>
      <c r="H128" s="556"/>
      <c r="I128" s="555"/>
      <c r="J128" s="556"/>
      <c r="DZ128" s="390" t="s">
        <v>211</v>
      </c>
      <c r="EA128" s="390" t="s">
        <v>558</v>
      </c>
      <c r="EB128" s="390" t="s">
        <v>559</v>
      </c>
      <c r="EC128" s="390">
        <v>4300</v>
      </c>
    </row>
    <row r="129" spans="3:133" ht="16.5" customHeight="1">
      <c r="C129" s="554"/>
      <c r="D129" s="554"/>
      <c r="E129" s="554"/>
      <c r="F129" s="554"/>
      <c r="G129" s="556"/>
      <c r="H129" s="556"/>
      <c r="I129" s="556"/>
      <c r="J129" s="556"/>
      <c r="DZ129" s="390" t="s">
        <v>565</v>
      </c>
      <c r="EA129" s="390" t="s">
        <v>566</v>
      </c>
      <c r="EB129" s="390" t="s">
        <v>559</v>
      </c>
      <c r="EC129" s="390">
        <v>2600</v>
      </c>
    </row>
    <row r="130" spans="3:133" ht="16.5" customHeight="1">
      <c r="C130" s="557"/>
      <c r="D130" s="557"/>
      <c r="E130" s="557"/>
      <c r="F130" s="557"/>
      <c r="G130" s="558"/>
      <c r="H130" s="558"/>
      <c r="I130" s="559"/>
      <c r="J130" s="559"/>
      <c r="DZ130" s="390" t="s">
        <v>572</v>
      </c>
      <c r="EA130" s="390" t="s">
        <v>573</v>
      </c>
      <c r="EB130" s="390" t="s">
        <v>559</v>
      </c>
      <c r="EC130" s="390">
        <v>3400</v>
      </c>
    </row>
    <row r="131" spans="3:133" ht="16.5" customHeight="1">
      <c r="C131" s="557"/>
      <c r="D131" s="557"/>
      <c r="E131" s="557"/>
      <c r="F131" s="557"/>
      <c r="G131" s="560"/>
      <c r="H131" s="560"/>
      <c r="I131" s="559"/>
      <c r="J131" s="559"/>
      <c r="DZ131" s="390" t="s">
        <v>578</v>
      </c>
      <c r="EA131" s="390" t="s">
        <v>579</v>
      </c>
      <c r="EB131" s="390" t="s">
        <v>559</v>
      </c>
      <c r="EC131" s="390">
        <v>4400</v>
      </c>
    </row>
    <row r="132" spans="3:133" ht="16.5" customHeight="1">
      <c r="C132" s="557"/>
      <c r="D132" s="557"/>
      <c r="E132" s="557"/>
      <c r="F132" s="557"/>
      <c r="G132" s="560"/>
      <c r="H132" s="560"/>
      <c r="I132" s="559"/>
      <c r="J132" s="559"/>
      <c r="DZ132" s="390" t="s">
        <v>220</v>
      </c>
      <c r="EA132" s="390" t="s">
        <v>581</v>
      </c>
      <c r="EB132" s="390" t="s">
        <v>559</v>
      </c>
      <c r="EC132" s="390">
        <v>3900</v>
      </c>
    </row>
    <row r="133" spans="3:133" ht="16.5" customHeight="1">
      <c r="C133" s="557"/>
      <c r="D133" s="557"/>
      <c r="E133" s="557"/>
      <c r="F133" s="557"/>
      <c r="G133" s="560"/>
      <c r="H133" s="560"/>
      <c r="I133" s="559"/>
      <c r="J133" s="559"/>
      <c r="DZ133" s="167"/>
      <c r="EA133" s="167"/>
      <c r="EB133" s="167"/>
      <c r="EC133" s="167"/>
    </row>
    <row r="134" spans="3:133" ht="16.5" customHeight="1">
      <c r="C134" s="557"/>
      <c r="D134" s="557"/>
      <c r="E134" s="557"/>
      <c r="F134" s="557"/>
      <c r="G134" s="560"/>
      <c r="H134" s="560"/>
      <c r="I134" s="559"/>
      <c r="J134" s="559"/>
      <c r="DZ134" s="167" t="s">
        <v>223</v>
      </c>
      <c r="EA134" s="167" t="s">
        <v>583</v>
      </c>
      <c r="EB134" s="167" t="s">
        <v>224</v>
      </c>
      <c r="EC134" s="167">
        <v>3900</v>
      </c>
    </row>
    <row r="135" spans="3:133" ht="16.5" customHeight="1">
      <c r="C135" s="557"/>
      <c r="D135" s="557"/>
      <c r="E135" s="557"/>
      <c r="F135" s="557"/>
      <c r="G135" s="560"/>
      <c r="H135" s="560"/>
      <c r="I135" s="559"/>
      <c r="J135" s="559"/>
      <c r="DZ135" s="167" t="s">
        <v>226</v>
      </c>
      <c r="EA135" s="167" t="s">
        <v>584</v>
      </c>
      <c r="EB135" s="167" t="s">
        <v>224</v>
      </c>
      <c r="EC135" s="167">
        <v>3400</v>
      </c>
    </row>
    <row r="136" spans="3:133" ht="16.5" customHeight="1">
      <c r="C136" s="557"/>
      <c r="D136" s="557"/>
      <c r="E136" s="557"/>
      <c r="F136" s="557"/>
      <c r="G136" s="558"/>
      <c r="H136" s="558"/>
      <c r="I136" s="559"/>
      <c r="J136" s="559"/>
    </row>
    <row r="137" spans="3:133" ht="16.5" customHeight="1">
      <c r="C137" s="557"/>
      <c r="D137" s="557"/>
      <c r="E137" s="557"/>
      <c r="F137" s="557"/>
      <c r="G137" s="560"/>
      <c r="H137" s="560"/>
      <c r="I137" s="559"/>
      <c r="J137" s="559"/>
    </row>
    <row r="138" spans="3:133" ht="16.5" customHeight="1">
      <c r="C138" s="557"/>
      <c r="D138" s="557"/>
      <c r="E138" s="557"/>
      <c r="F138" s="557"/>
      <c r="G138" s="560"/>
      <c r="H138" s="560"/>
      <c r="I138" s="559"/>
      <c r="J138" s="559"/>
    </row>
    <row r="139" spans="3:133" ht="16.5" customHeight="1">
      <c r="C139" s="557"/>
      <c r="D139" s="557"/>
      <c r="E139" s="557"/>
      <c r="F139" s="557"/>
      <c r="G139" s="560"/>
      <c r="H139" s="560"/>
      <c r="I139" s="559"/>
      <c r="J139" s="559"/>
    </row>
    <row r="140" spans="3:133" ht="16.5" customHeight="1">
      <c r="C140" s="557"/>
      <c r="D140" s="557"/>
      <c r="E140" s="557"/>
      <c r="F140" s="557"/>
      <c r="G140" s="560"/>
      <c r="H140" s="560"/>
      <c r="I140" s="559"/>
      <c r="J140" s="559"/>
    </row>
    <row r="141" spans="3:133" ht="16.5" customHeight="1">
      <c r="C141" s="557"/>
      <c r="D141" s="557"/>
      <c r="E141" s="557"/>
      <c r="F141" s="557"/>
      <c r="G141" s="560"/>
      <c r="H141" s="560"/>
      <c r="I141" s="559"/>
      <c r="J141" s="559"/>
    </row>
    <row r="142" spans="3:133" ht="16.5" customHeight="1">
      <c r="C142" s="557"/>
      <c r="D142" s="557"/>
      <c r="E142" s="557"/>
      <c r="F142" s="557"/>
      <c r="G142" s="558"/>
      <c r="H142" s="558"/>
      <c r="I142" s="559"/>
      <c r="J142" s="561"/>
    </row>
    <row r="143" spans="3:133" ht="16.5" customHeight="1">
      <c r="C143" s="557"/>
      <c r="D143" s="557"/>
      <c r="E143" s="557"/>
      <c r="F143" s="557"/>
      <c r="G143" s="560"/>
      <c r="H143" s="560"/>
      <c r="I143" s="561"/>
      <c r="J143" s="561"/>
    </row>
    <row r="144" spans="3:133" ht="16.5" customHeight="1">
      <c r="C144" s="557"/>
      <c r="D144" s="557"/>
      <c r="E144" s="557"/>
      <c r="F144" s="557"/>
      <c r="G144" s="560"/>
      <c r="H144" s="560"/>
      <c r="I144" s="561"/>
      <c r="J144" s="561"/>
    </row>
    <row r="145" spans="3:10" ht="16.5" customHeight="1">
      <c r="C145" s="557"/>
      <c r="D145" s="557"/>
      <c r="E145" s="557"/>
      <c r="F145" s="557"/>
      <c r="G145" s="560"/>
      <c r="H145" s="560"/>
      <c r="I145" s="561"/>
      <c r="J145" s="561"/>
    </row>
    <row r="146" spans="3:10" ht="16.5" customHeight="1">
      <c r="C146" s="557"/>
      <c r="D146" s="557"/>
      <c r="E146" s="557"/>
      <c r="F146" s="557"/>
      <c r="G146" s="560"/>
      <c r="H146" s="560"/>
      <c r="I146" s="561"/>
      <c r="J146" s="561"/>
    </row>
    <row r="147" spans="3:10" ht="16.5" customHeight="1">
      <c r="C147" s="557"/>
      <c r="D147" s="557"/>
      <c r="E147" s="557"/>
      <c r="F147" s="557"/>
      <c r="G147" s="560"/>
      <c r="H147" s="560"/>
      <c r="I147" s="561"/>
      <c r="J147" s="561"/>
    </row>
    <row r="148" spans="3:10" ht="16.5" customHeight="1">
      <c r="C148" s="557"/>
      <c r="D148" s="557"/>
      <c r="E148" s="557"/>
      <c r="F148" s="557"/>
      <c r="G148" s="558"/>
      <c r="H148" s="558"/>
      <c r="I148" s="559"/>
      <c r="J148" s="561"/>
    </row>
    <row r="149" spans="3:10" ht="16.5" customHeight="1">
      <c r="C149" s="557"/>
      <c r="D149" s="557"/>
      <c r="E149" s="557"/>
      <c r="F149" s="557"/>
      <c r="G149" s="560"/>
      <c r="H149" s="560"/>
      <c r="I149" s="561"/>
      <c r="J149" s="561"/>
    </row>
    <row r="150" spans="3:10" ht="16.5" customHeight="1">
      <c r="C150" s="557"/>
      <c r="D150" s="557"/>
      <c r="E150" s="557"/>
      <c r="F150" s="557"/>
      <c r="G150" s="560"/>
      <c r="H150" s="560"/>
      <c r="I150" s="561"/>
      <c r="J150" s="561"/>
    </row>
    <row r="151" spans="3:10" ht="16.5" customHeight="1">
      <c r="C151" s="557"/>
      <c r="D151" s="557"/>
      <c r="E151" s="557"/>
      <c r="F151" s="557"/>
      <c r="G151" s="560"/>
      <c r="H151" s="560"/>
      <c r="I151" s="561"/>
      <c r="J151" s="561"/>
    </row>
    <row r="152" spans="3:10" ht="16.5" customHeight="1">
      <c r="C152" s="557"/>
      <c r="D152" s="557"/>
      <c r="E152" s="557"/>
      <c r="F152" s="557"/>
      <c r="G152" s="560"/>
      <c r="H152" s="560"/>
      <c r="I152" s="561"/>
      <c r="J152" s="561"/>
    </row>
    <row r="153" spans="3:10" ht="16.5" customHeight="1">
      <c r="C153" s="557"/>
      <c r="D153" s="557"/>
      <c r="E153" s="557"/>
      <c r="F153" s="557"/>
      <c r="G153" s="560"/>
      <c r="H153" s="560"/>
      <c r="I153" s="561"/>
      <c r="J153" s="561"/>
    </row>
    <row r="154" spans="3:10" ht="16.5" customHeight="1">
      <c r="C154" s="557"/>
      <c r="D154" s="557"/>
      <c r="E154" s="557"/>
      <c r="F154" s="557"/>
      <c r="G154" s="558"/>
      <c r="H154" s="558"/>
      <c r="I154" s="561"/>
      <c r="J154" s="561"/>
    </row>
    <row r="155" spans="3:10" ht="16.5" customHeight="1">
      <c r="C155" s="557"/>
      <c r="D155" s="557"/>
      <c r="E155" s="557"/>
      <c r="F155" s="557"/>
      <c r="G155" s="560"/>
      <c r="H155" s="560"/>
      <c r="I155" s="561"/>
      <c r="J155" s="561"/>
    </row>
    <row r="156" spans="3:10" ht="16.5" customHeight="1">
      <c r="C156" s="557"/>
      <c r="D156" s="557"/>
      <c r="E156" s="557"/>
      <c r="F156" s="557"/>
      <c r="G156" s="560"/>
      <c r="H156" s="560"/>
      <c r="I156" s="561"/>
      <c r="J156" s="561"/>
    </row>
    <row r="157" spans="3:10" ht="16.5" customHeight="1">
      <c r="C157" s="557"/>
      <c r="D157" s="557"/>
      <c r="E157" s="557"/>
      <c r="F157" s="557"/>
      <c r="G157" s="560"/>
      <c r="H157" s="560"/>
      <c r="I157" s="561"/>
      <c r="J157" s="561"/>
    </row>
    <row r="158" spans="3:10" ht="16.5" customHeight="1">
      <c r="C158" s="557"/>
      <c r="D158" s="557"/>
      <c r="E158" s="557"/>
      <c r="F158" s="557"/>
      <c r="G158" s="560"/>
      <c r="H158" s="560"/>
      <c r="I158" s="561"/>
      <c r="J158" s="561"/>
    </row>
    <row r="159" spans="3:10" ht="16.5" customHeight="1">
      <c r="C159" s="557"/>
      <c r="D159" s="557"/>
      <c r="E159" s="557"/>
      <c r="F159" s="557"/>
      <c r="G159" s="560"/>
      <c r="H159" s="560"/>
      <c r="I159" s="561"/>
      <c r="J159" s="561"/>
    </row>
    <row r="160" spans="3:10" ht="16.5" customHeight="1">
      <c r="C160" s="557"/>
      <c r="D160" s="557"/>
      <c r="E160" s="557"/>
      <c r="F160" s="557"/>
      <c r="G160" s="558"/>
      <c r="H160" s="558"/>
      <c r="I160" s="561"/>
      <c r="J160" s="561"/>
    </row>
    <row r="161" spans="3:10" ht="16.5" customHeight="1">
      <c r="C161" s="557"/>
      <c r="D161" s="557"/>
      <c r="E161" s="557"/>
      <c r="F161" s="557"/>
      <c r="G161" s="560"/>
      <c r="H161" s="560"/>
      <c r="I161" s="561"/>
      <c r="J161" s="561"/>
    </row>
    <row r="162" spans="3:10" ht="16.5" customHeight="1">
      <c r="C162" s="557"/>
      <c r="D162" s="557"/>
      <c r="E162" s="557"/>
      <c r="F162" s="557"/>
      <c r="G162" s="560"/>
      <c r="H162" s="560"/>
      <c r="I162" s="561"/>
      <c r="J162" s="561"/>
    </row>
    <row r="163" spans="3:10" ht="16.5" customHeight="1">
      <c r="C163" s="557"/>
      <c r="D163" s="557"/>
      <c r="E163" s="557"/>
      <c r="F163" s="557"/>
      <c r="G163" s="560"/>
      <c r="H163" s="560"/>
      <c r="I163" s="561"/>
      <c r="J163" s="561"/>
    </row>
    <row r="164" spans="3:10" ht="16.5" customHeight="1">
      <c r="C164" s="557"/>
      <c r="D164" s="557"/>
      <c r="E164" s="557"/>
      <c r="F164" s="557"/>
      <c r="G164" s="560"/>
      <c r="H164" s="560"/>
      <c r="I164" s="561"/>
      <c r="J164" s="561"/>
    </row>
    <row r="165" spans="3:10" ht="16.5" customHeight="1">
      <c r="C165" s="557"/>
      <c r="D165" s="557"/>
      <c r="E165" s="557"/>
      <c r="F165" s="557"/>
      <c r="G165" s="560"/>
      <c r="H165" s="560"/>
      <c r="I165" s="561"/>
      <c r="J165" s="561"/>
    </row>
    <row r="166" spans="3:10" ht="16.5" customHeight="1">
      <c r="C166" s="500"/>
      <c r="D166" s="500"/>
      <c r="E166" s="500"/>
      <c r="F166" s="500"/>
      <c r="G166" s="500"/>
      <c r="H166" s="500"/>
      <c r="I166" s="500"/>
      <c r="J166" s="500"/>
    </row>
  </sheetData>
  <sheetProtection algorithmName="SHA-512" hashValue="O2vBuDBBGCzEZLegu4hmbYuULm5tFKRXfxfcee9Ev+6x4baKQQ7TL3+WJZFzOKMGbRBtIDlJh5rINaXyKgl02g==" saltValue="Po1/rPg8qtCTzF0GbJbegg==" spinCount="100000" sheet="1" formatCells="0" selectLockedCells="1"/>
  <mergeCells count="1174">
    <mergeCell ref="AU124:AV124"/>
    <mergeCell ref="AU122:AV122"/>
    <mergeCell ref="AW122:AX123"/>
    <mergeCell ref="Z123:AA123"/>
    <mergeCell ref="AB123:AD123"/>
    <mergeCell ref="AE123:AG123"/>
    <mergeCell ref="AH123:AJ123"/>
    <mergeCell ref="AK123:AM123"/>
    <mergeCell ref="AN123:AP123"/>
    <mergeCell ref="AQ123:AR123"/>
    <mergeCell ref="AS123:AT123"/>
    <mergeCell ref="AW121:AX121"/>
    <mergeCell ref="Z122:AA122"/>
    <mergeCell ref="AB122:AD122"/>
    <mergeCell ref="AE122:AG122"/>
    <mergeCell ref="AH122:AJ122"/>
    <mergeCell ref="AK122:AM122"/>
    <mergeCell ref="AN122:AP122"/>
    <mergeCell ref="AQ122:AR122"/>
    <mergeCell ref="AS122:AT122"/>
    <mergeCell ref="AS120:AT120"/>
    <mergeCell ref="AU120:AV120"/>
    <mergeCell ref="Z121:AA121"/>
    <mergeCell ref="AB121:AD121"/>
    <mergeCell ref="AE121:AG121"/>
    <mergeCell ref="AH121:AJ121"/>
    <mergeCell ref="AK121:AM121"/>
    <mergeCell ref="AN121:AP121"/>
    <mergeCell ref="AQ121:AR121"/>
    <mergeCell ref="AS121:AT121"/>
    <mergeCell ref="AW119:AX120"/>
    <mergeCell ref="Z120:AA120"/>
    <mergeCell ref="AB120:AD120"/>
    <mergeCell ref="AE120:AG120"/>
    <mergeCell ref="AH120:AJ120"/>
    <mergeCell ref="AK120:AM120"/>
    <mergeCell ref="AN120:AP120"/>
    <mergeCell ref="AQ120:AR120"/>
    <mergeCell ref="AS118:AT118"/>
    <mergeCell ref="AU118:AV118"/>
    <mergeCell ref="AW118:AX118"/>
    <mergeCell ref="Z119:AA119"/>
    <mergeCell ref="AB119:AD119"/>
    <mergeCell ref="AE119:AG119"/>
    <mergeCell ref="AH119:AJ119"/>
    <mergeCell ref="AK119:AM119"/>
    <mergeCell ref="AN119:AP119"/>
    <mergeCell ref="AQ119:AR119"/>
    <mergeCell ref="AS117:AT117"/>
    <mergeCell ref="AU117:AV117"/>
    <mergeCell ref="Y118:Y124"/>
    <mergeCell ref="Z118:AA118"/>
    <mergeCell ref="AB118:AD118"/>
    <mergeCell ref="AE118:AG118"/>
    <mergeCell ref="AH118:AJ118"/>
    <mergeCell ref="AK118:AM118"/>
    <mergeCell ref="AN118:AP118"/>
    <mergeCell ref="AQ118:AR118"/>
    <mergeCell ref="AQ116:AR116"/>
    <mergeCell ref="AS116:AT116"/>
    <mergeCell ref="AU116:AV116"/>
    <mergeCell ref="Z117:AA117"/>
    <mergeCell ref="AB117:AD117"/>
    <mergeCell ref="AE117:AG117"/>
    <mergeCell ref="AH117:AJ117"/>
    <mergeCell ref="AK117:AM117"/>
    <mergeCell ref="AN117:AP117"/>
    <mergeCell ref="AQ117:AR117"/>
    <mergeCell ref="AS119:AT119"/>
    <mergeCell ref="AU119:AV119"/>
    <mergeCell ref="AU121:AV121"/>
    <mergeCell ref="AU123:AV123"/>
    <mergeCell ref="Z124:AA124"/>
    <mergeCell ref="AB124:AD124"/>
    <mergeCell ref="AE124:AG124"/>
    <mergeCell ref="AH124:AJ124"/>
    <mergeCell ref="AK124:AM124"/>
    <mergeCell ref="AN124:AP124"/>
    <mergeCell ref="AQ124:AR124"/>
    <mergeCell ref="AS124:AT124"/>
    <mergeCell ref="AS112:AT112"/>
    <mergeCell ref="AU112:AV112"/>
    <mergeCell ref="AW112:AX113"/>
    <mergeCell ref="Z113:AA113"/>
    <mergeCell ref="AB113:AD113"/>
    <mergeCell ref="AE113:AG113"/>
    <mergeCell ref="AH113:AJ113"/>
    <mergeCell ref="AK113:AM113"/>
    <mergeCell ref="AQ115:AR115"/>
    <mergeCell ref="AS115:AT115"/>
    <mergeCell ref="AU115:AV115"/>
    <mergeCell ref="AW115:AX116"/>
    <mergeCell ref="Z116:AA116"/>
    <mergeCell ref="AB116:AD116"/>
    <mergeCell ref="AE116:AG116"/>
    <mergeCell ref="AH116:AJ116"/>
    <mergeCell ref="AK116:AM116"/>
    <mergeCell ref="AN116:AP116"/>
    <mergeCell ref="AQ114:AR114"/>
    <mergeCell ref="AS114:AT114"/>
    <mergeCell ref="AU114:AV114"/>
    <mergeCell ref="AW114:AX114"/>
    <mergeCell ref="Z115:AA115"/>
    <mergeCell ref="AB115:AD115"/>
    <mergeCell ref="AE115:AG115"/>
    <mergeCell ref="AH115:AJ115"/>
    <mergeCell ref="AK115:AM115"/>
    <mergeCell ref="AN115:AP115"/>
    <mergeCell ref="AN111:AP111"/>
    <mergeCell ref="AQ111:AR111"/>
    <mergeCell ref="AS111:AT111"/>
    <mergeCell ref="AU111:AV111"/>
    <mergeCell ref="AW111:AX111"/>
    <mergeCell ref="Z112:AA112"/>
    <mergeCell ref="AB112:AD112"/>
    <mergeCell ref="AE112:AG112"/>
    <mergeCell ref="AH112:AJ112"/>
    <mergeCell ref="AK112:AM112"/>
    <mergeCell ref="AN110:AP110"/>
    <mergeCell ref="AQ110:AR110"/>
    <mergeCell ref="AS110:AT110"/>
    <mergeCell ref="AU110:AV110"/>
    <mergeCell ref="Y111:Y117"/>
    <mergeCell ref="Z111:AA111"/>
    <mergeCell ref="AB111:AD111"/>
    <mergeCell ref="AE111:AG111"/>
    <mergeCell ref="AH111:AJ111"/>
    <mergeCell ref="AK111:AM111"/>
    <mergeCell ref="AN113:AP113"/>
    <mergeCell ref="AQ113:AR113"/>
    <mergeCell ref="AS113:AT113"/>
    <mergeCell ref="AU113:AV113"/>
    <mergeCell ref="Z114:AA114"/>
    <mergeCell ref="AB114:AD114"/>
    <mergeCell ref="AE114:AG114"/>
    <mergeCell ref="AH114:AJ114"/>
    <mergeCell ref="AK114:AM114"/>
    <mergeCell ref="AN114:AP114"/>
    <mergeCell ref="AN112:AP112"/>
    <mergeCell ref="AQ112:AR112"/>
    <mergeCell ref="AI106:AK107"/>
    <mergeCell ref="AL106:AM107"/>
    <mergeCell ref="AN106:AP107"/>
    <mergeCell ref="AQ106:AR107"/>
    <mergeCell ref="AS109:AV109"/>
    <mergeCell ref="Z110:AA110"/>
    <mergeCell ref="AB110:AD110"/>
    <mergeCell ref="AE110:AG110"/>
    <mergeCell ref="AH110:AJ110"/>
    <mergeCell ref="AK110:AM110"/>
    <mergeCell ref="I104:I105"/>
    <mergeCell ref="J104:L105"/>
    <mergeCell ref="M104:N104"/>
    <mergeCell ref="T104:V104"/>
    <mergeCell ref="W104:Y104"/>
    <mergeCell ref="Z104:AB104"/>
    <mergeCell ref="M105:N105"/>
    <mergeCell ref="T105:V105"/>
    <mergeCell ref="W105:Y105"/>
    <mergeCell ref="Z105:AB105"/>
    <mergeCell ref="S103:S105"/>
    <mergeCell ref="U103:V103"/>
    <mergeCell ref="X103:Y103"/>
    <mergeCell ref="AA103:AB103"/>
    <mergeCell ref="AD103:AE103"/>
    <mergeCell ref="AG103:AH103"/>
    <mergeCell ref="AC104:AE104"/>
    <mergeCell ref="AF104:AH104"/>
    <mergeCell ref="AC105:AE105"/>
    <mergeCell ref="AF105:AH105"/>
    <mergeCell ref="CT101:CT102"/>
    <mergeCell ref="C102:D102"/>
    <mergeCell ref="M102:N102"/>
    <mergeCell ref="T102:V102"/>
    <mergeCell ref="W102:Y102"/>
    <mergeCell ref="Z102:AB102"/>
    <mergeCell ref="AC102:AE102"/>
    <mergeCell ref="AF102:AH102"/>
    <mergeCell ref="AI102:AI103"/>
    <mergeCell ref="AJ102:AK103"/>
    <mergeCell ref="AV100:AX105"/>
    <mergeCell ref="E101:L103"/>
    <mergeCell ref="M101:N101"/>
    <mergeCell ref="T101:V101"/>
    <mergeCell ref="W101:Y101"/>
    <mergeCell ref="Z101:AB101"/>
    <mergeCell ref="AC101:AE101"/>
    <mergeCell ref="AF101:AH101"/>
    <mergeCell ref="AS101:AU105"/>
    <mergeCell ref="AL102:AM103"/>
    <mergeCell ref="AI100:AI101"/>
    <mergeCell ref="AJ100:AK101"/>
    <mergeCell ref="AL100:AM101"/>
    <mergeCell ref="AN100:AP101"/>
    <mergeCell ref="AQ100:AR105"/>
    <mergeCell ref="AS100:AU100"/>
    <mergeCell ref="AN102:AP103"/>
    <mergeCell ref="AI104:AK105"/>
    <mergeCell ref="AL104:AM105"/>
    <mergeCell ref="AN104:AP105"/>
    <mergeCell ref="S100:S102"/>
    <mergeCell ref="U100:V100"/>
    <mergeCell ref="X100:Y100"/>
    <mergeCell ref="AA100:AB100"/>
    <mergeCell ref="AD100:AE100"/>
    <mergeCell ref="AG100:AH100"/>
    <mergeCell ref="B100:B105"/>
    <mergeCell ref="C100:C101"/>
    <mergeCell ref="D100:D101"/>
    <mergeCell ref="E100:F100"/>
    <mergeCell ref="G100:L100"/>
    <mergeCell ref="M100:N100"/>
    <mergeCell ref="C103:D105"/>
    <mergeCell ref="M103:N103"/>
    <mergeCell ref="E104:E105"/>
    <mergeCell ref="F104:H105"/>
    <mergeCell ref="I98:I99"/>
    <mergeCell ref="J98:L99"/>
    <mergeCell ref="M98:N98"/>
    <mergeCell ref="T98:V98"/>
    <mergeCell ref="W98:Y98"/>
    <mergeCell ref="Z98:AB98"/>
    <mergeCell ref="M99:N99"/>
    <mergeCell ref="T99:V99"/>
    <mergeCell ref="W99:Y99"/>
    <mergeCell ref="Z99:AB99"/>
    <mergeCell ref="S97:S99"/>
    <mergeCell ref="U97:V97"/>
    <mergeCell ref="X97:Y97"/>
    <mergeCell ref="AA97:AB97"/>
    <mergeCell ref="AD97:AE97"/>
    <mergeCell ref="AG97:AH97"/>
    <mergeCell ref="AC98:AE98"/>
    <mergeCell ref="AF98:AH98"/>
    <mergeCell ref="AC99:AE99"/>
    <mergeCell ref="AF99:AH99"/>
    <mergeCell ref="CT95:CT96"/>
    <mergeCell ref="C96:D96"/>
    <mergeCell ref="M96:N96"/>
    <mergeCell ref="T96:V96"/>
    <mergeCell ref="W96:Y96"/>
    <mergeCell ref="Z96:AB96"/>
    <mergeCell ref="AC96:AE96"/>
    <mergeCell ref="AF96:AH96"/>
    <mergeCell ref="AI96:AI97"/>
    <mergeCell ref="AJ96:AK97"/>
    <mergeCell ref="AV94:AX99"/>
    <mergeCell ref="E95:L97"/>
    <mergeCell ref="M95:N95"/>
    <mergeCell ref="T95:V95"/>
    <mergeCell ref="W95:Y95"/>
    <mergeCell ref="Z95:AB95"/>
    <mergeCell ref="AC95:AE95"/>
    <mergeCell ref="AF95:AH95"/>
    <mergeCell ref="AS95:AU99"/>
    <mergeCell ref="AL96:AM97"/>
    <mergeCell ref="AI94:AI95"/>
    <mergeCell ref="AJ94:AK95"/>
    <mergeCell ref="AL94:AM95"/>
    <mergeCell ref="AN94:AP95"/>
    <mergeCell ref="AQ94:AR99"/>
    <mergeCell ref="AS94:AU94"/>
    <mergeCell ref="AN96:AP97"/>
    <mergeCell ref="AI98:AK99"/>
    <mergeCell ref="AL98:AM99"/>
    <mergeCell ref="AN98:AP99"/>
    <mergeCell ref="S94:S96"/>
    <mergeCell ref="U94:V94"/>
    <mergeCell ref="X94:Y94"/>
    <mergeCell ref="AA94:AB94"/>
    <mergeCell ref="AD94:AE94"/>
    <mergeCell ref="AG94:AH94"/>
    <mergeCell ref="B94:B99"/>
    <mergeCell ref="C94:C95"/>
    <mergeCell ref="D94:D95"/>
    <mergeCell ref="E94:F94"/>
    <mergeCell ref="G94:L94"/>
    <mergeCell ref="M94:N94"/>
    <mergeCell ref="C97:D99"/>
    <mergeCell ref="M97:N97"/>
    <mergeCell ref="E98:E99"/>
    <mergeCell ref="F98:H99"/>
    <mergeCell ref="I92:I93"/>
    <mergeCell ref="J92:L93"/>
    <mergeCell ref="M92:N92"/>
    <mergeCell ref="T92:V92"/>
    <mergeCell ref="W92:Y92"/>
    <mergeCell ref="Z92:AB92"/>
    <mergeCell ref="M93:N93"/>
    <mergeCell ref="T93:V93"/>
    <mergeCell ref="W93:Y93"/>
    <mergeCell ref="Z93:AB93"/>
    <mergeCell ref="S91:S93"/>
    <mergeCell ref="U91:V91"/>
    <mergeCell ref="X91:Y91"/>
    <mergeCell ref="AA91:AB91"/>
    <mergeCell ref="AD91:AE91"/>
    <mergeCell ref="AG91:AH91"/>
    <mergeCell ref="CT89:CT90"/>
    <mergeCell ref="C90:D90"/>
    <mergeCell ref="M90:N90"/>
    <mergeCell ref="T90:V90"/>
    <mergeCell ref="W90:Y90"/>
    <mergeCell ref="Z90:AB90"/>
    <mergeCell ref="AC90:AE90"/>
    <mergeCell ref="AF90:AH90"/>
    <mergeCell ref="AI90:AI91"/>
    <mergeCell ref="AJ90:AK91"/>
    <mergeCell ref="AV88:AX93"/>
    <mergeCell ref="E89:L91"/>
    <mergeCell ref="M89:N89"/>
    <mergeCell ref="T89:V89"/>
    <mergeCell ref="W89:Y89"/>
    <mergeCell ref="Z89:AB89"/>
    <mergeCell ref="AC89:AE89"/>
    <mergeCell ref="AF89:AH89"/>
    <mergeCell ref="AS89:AU93"/>
    <mergeCell ref="AL90:AM91"/>
    <mergeCell ref="AI88:AI89"/>
    <mergeCell ref="AJ88:AK89"/>
    <mergeCell ref="AL88:AM89"/>
    <mergeCell ref="AN88:AP89"/>
    <mergeCell ref="AQ88:AR93"/>
    <mergeCell ref="AS88:AU88"/>
    <mergeCell ref="AN90:AP91"/>
    <mergeCell ref="AI92:AK93"/>
    <mergeCell ref="AL92:AM93"/>
    <mergeCell ref="AN92:AP93"/>
    <mergeCell ref="S88:S90"/>
    <mergeCell ref="U88:V88"/>
    <mergeCell ref="X88:Y88"/>
    <mergeCell ref="AA88:AB88"/>
    <mergeCell ref="AD88:AE88"/>
    <mergeCell ref="AG88:AH88"/>
    <mergeCell ref="B88:B93"/>
    <mergeCell ref="C88:C89"/>
    <mergeCell ref="D88:D89"/>
    <mergeCell ref="E88:F88"/>
    <mergeCell ref="G88:L88"/>
    <mergeCell ref="M88:N88"/>
    <mergeCell ref="C91:D93"/>
    <mergeCell ref="M91:N91"/>
    <mergeCell ref="E92:E93"/>
    <mergeCell ref="F92:H93"/>
    <mergeCell ref="AC92:AE92"/>
    <mergeCell ref="AF92:AH92"/>
    <mergeCell ref="AC93:AE93"/>
    <mergeCell ref="AF93:AH93"/>
    <mergeCell ref="I86:I87"/>
    <mergeCell ref="J86:L87"/>
    <mergeCell ref="M86:N86"/>
    <mergeCell ref="T86:V86"/>
    <mergeCell ref="W86:Y86"/>
    <mergeCell ref="Z86:AB86"/>
    <mergeCell ref="M87:N87"/>
    <mergeCell ref="T87:V87"/>
    <mergeCell ref="W87:Y87"/>
    <mergeCell ref="Z87:AB87"/>
    <mergeCell ref="S85:S87"/>
    <mergeCell ref="U85:V85"/>
    <mergeCell ref="X85:Y85"/>
    <mergeCell ref="AA85:AB85"/>
    <mergeCell ref="AD85:AE85"/>
    <mergeCell ref="AG85:AH85"/>
    <mergeCell ref="AC86:AE86"/>
    <mergeCell ref="AF86:AH86"/>
    <mergeCell ref="AC87:AE87"/>
    <mergeCell ref="AF87:AH87"/>
    <mergeCell ref="CT83:CT84"/>
    <mergeCell ref="C84:D84"/>
    <mergeCell ref="M84:N84"/>
    <mergeCell ref="T84:V84"/>
    <mergeCell ref="W84:Y84"/>
    <mergeCell ref="Z84:AB84"/>
    <mergeCell ref="AC84:AE84"/>
    <mergeCell ref="AF84:AH84"/>
    <mergeCell ref="AI84:AI85"/>
    <mergeCell ref="AJ84:AK85"/>
    <mergeCell ref="AV82:AX87"/>
    <mergeCell ref="E83:L85"/>
    <mergeCell ref="M83:N83"/>
    <mergeCell ref="T83:V83"/>
    <mergeCell ref="W83:Y83"/>
    <mergeCell ref="Z83:AB83"/>
    <mergeCell ref="AC83:AE83"/>
    <mergeCell ref="AF83:AH83"/>
    <mergeCell ref="AS83:AU87"/>
    <mergeCell ref="AL84:AM85"/>
    <mergeCell ref="AI82:AI83"/>
    <mergeCell ref="AJ82:AK83"/>
    <mergeCell ref="AL82:AM83"/>
    <mergeCell ref="AN82:AP83"/>
    <mergeCell ref="AQ82:AR87"/>
    <mergeCell ref="AS82:AU82"/>
    <mergeCell ref="AN84:AP85"/>
    <mergeCell ref="AI86:AK87"/>
    <mergeCell ref="AL86:AM87"/>
    <mergeCell ref="AN86:AP87"/>
    <mergeCell ref="S82:S84"/>
    <mergeCell ref="U82:V82"/>
    <mergeCell ref="X82:Y82"/>
    <mergeCell ref="AA82:AB82"/>
    <mergeCell ref="AD82:AE82"/>
    <mergeCell ref="AG82:AH82"/>
    <mergeCell ref="B82:B87"/>
    <mergeCell ref="C82:C83"/>
    <mergeCell ref="D82:D83"/>
    <mergeCell ref="E82:F82"/>
    <mergeCell ref="G82:L82"/>
    <mergeCell ref="M82:N82"/>
    <mergeCell ref="C85:D87"/>
    <mergeCell ref="M85:N85"/>
    <mergeCell ref="E86:E87"/>
    <mergeCell ref="F86:H87"/>
    <mergeCell ref="I80:I81"/>
    <mergeCell ref="J80:L81"/>
    <mergeCell ref="M80:N80"/>
    <mergeCell ref="T80:V80"/>
    <mergeCell ref="W80:Y80"/>
    <mergeCell ref="Z80:AB80"/>
    <mergeCell ref="M81:N81"/>
    <mergeCell ref="T81:V81"/>
    <mergeCell ref="W81:Y81"/>
    <mergeCell ref="Z81:AB81"/>
    <mergeCell ref="S79:S81"/>
    <mergeCell ref="U79:V79"/>
    <mergeCell ref="X79:Y79"/>
    <mergeCell ref="AA79:AB79"/>
    <mergeCell ref="AD79:AE79"/>
    <mergeCell ref="AG79:AH79"/>
    <mergeCell ref="AC80:AE80"/>
    <mergeCell ref="AF80:AH80"/>
    <mergeCell ref="CT77:CT78"/>
    <mergeCell ref="C78:D78"/>
    <mergeCell ref="M78:N78"/>
    <mergeCell ref="T78:V78"/>
    <mergeCell ref="W78:Y78"/>
    <mergeCell ref="Z78:AB78"/>
    <mergeCell ref="AC78:AE78"/>
    <mergeCell ref="AF78:AH78"/>
    <mergeCell ref="AI78:AI79"/>
    <mergeCell ref="AJ78:AK79"/>
    <mergeCell ref="AV76:AX81"/>
    <mergeCell ref="E77:L79"/>
    <mergeCell ref="M77:N77"/>
    <mergeCell ref="T77:V77"/>
    <mergeCell ref="W77:Y77"/>
    <mergeCell ref="Z77:AB77"/>
    <mergeCell ref="AC77:AE77"/>
    <mergeCell ref="AF77:AH77"/>
    <mergeCell ref="AS77:AU81"/>
    <mergeCell ref="AL78:AM79"/>
    <mergeCell ref="AI76:AI77"/>
    <mergeCell ref="AJ76:AK77"/>
    <mergeCell ref="AL76:AM77"/>
    <mergeCell ref="AN76:AP77"/>
    <mergeCell ref="AQ76:AR81"/>
    <mergeCell ref="AS76:AU76"/>
    <mergeCell ref="AN78:AP79"/>
    <mergeCell ref="AI80:AK81"/>
    <mergeCell ref="AL80:AM81"/>
    <mergeCell ref="AN80:AP81"/>
    <mergeCell ref="J74:L75"/>
    <mergeCell ref="M74:N74"/>
    <mergeCell ref="T74:V74"/>
    <mergeCell ref="W74:Y74"/>
    <mergeCell ref="Z74:AB74"/>
    <mergeCell ref="M73:N73"/>
    <mergeCell ref="S73:S75"/>
    <mergeCell ref="U73:V73"/>
    <mergeCell ref="X73:Y73"/>
    <mergeCell ref="AA73:AB73"/>
    <mergeCell ref="S76:S78"/>
    <mergeCell ref="U76:V76"/>
    <mergeCell ref="X76:Y76"/>
    <mergeCell ref="AA76:AB76"/>
    <mergeCell ref="AD76:AE76"/>
    <mergeCell ref="AG76:AH76"/>
    <mergeCell ref="B76:B81"/>
    <mergeCell ref="C76:C77"/>
    <mergeCell ref="D76:D77"/>
    <mergeCell ref="E76:F76"/>
    <mergeCell ref="G76:L76"/>
    <mergeCell ref="M76:N76"/>
    <mergeCell ref="C79:D81"/>
    <mergeCell ref="M79:N79"/>
    <mergeCell ref="E80:E81"/>
    <mergeCell ref="F80:H81"/>
    <mergeCell ref="AC74:AE74"/>
    <mergeCell ref="AF74:AH74"/>
    <mergeCell ref="C73:D75"/>
    <mergeCell ref="AC81:AE81"/>
    <mergeCell ref="AF81:AH81"/>
    <mergeCell ref="CT71:CT72"/>
    <mergeCell ref="C72:D72"/>
    <mergeCell ref="M72:N72"/>
    <mergeCell ref="T72:V72"/>
    <mergeCell ref="W72:Y72"/>
    <mergeCell ref="Z72:AB72"/>
    <mergeCell ref="AC72:AE72"/>
    <mergeCell ref="AF72:AH72"/>
    <mergeCell ref="AI72:AI73"/>
    <mergeCell ref="AJ72:AK73"/>
    <mergeCell ref="AS70:AU70"/>
    <mergeCell ref="AV70:AX75"/>
    <mergeCell ref="E71:L73"/>
    <mergeCell ref="M71:N71"/>
    <mergeCell ref="T71:V71"/>
    <mergeCell ref="W71:Y71"/>
    <mergeCell ref="Z71:AB71"/>
    <mergeCell ref="AC71:AE71"/>
    <mergeCell ref="AF71:AH71"/>
    <mergeCell ref="AS71:AU75"/>
    <mergeCell ref="AG70:AH70"/>
    <mergeCell ref="AI70:AI71"/>
    <mergeCell ref="AJ70:AK71"/>
    <mergeCell ref="AL70:AM71"/>
    <mergeCell ref="AN70:AP71"/>
    <mergeCell ref="AQ70:AR75"/>
    <mergeCell ref="AL72:AM73"/>
    <mergeCell ref="AN72:AP73"/>
    <mergeCell ref="AF75:AH75"/>
    <mergeCell ref="M70:N70"/>
    <mergeCell ref="S70:S72"/>
    <mergeCell ref="U70:V70"/>
    <mergeCell ref="X70:Y70"/>
    <mergeCell ref="AA70:AB70"/>
    <mergeCell ref="AD70:AE70"/>
    <mergeCell ref="CP68:CP69"/>
    <mergeCell ref="CQ68:CQ69"/>
    <mergeCell ref="M69:N69"/>
    <mergeCell ref="AI69:AK69"/>
    <mergeCell ref="AQ69:AR69"/>
    <mergeCell ref="B70:B75"/>
    <mergeCell ref="C70:C71"/>
    <mergeCell ref="D70:D71"/>
    <mergeCell ref="E70:F70"/>
    <mergeCell ref="G70:L70"/>
    <mergeCell ref="AI68:AK68"/>
    <mergeCell ref="AL68:AM69"/>
    <mergeCell ref="AN68:AP69"/>
    <mergeCell ref="AQ68:AR68"/>
    <mergeCell ref="AS68:AU69"/>
    <mergeCell ref="AV68:AX69"/>
    <mergeCell ref="AI74:AK75"/>
    <mergeCell ref="AL74:AM75"/>
    <mergeCell ref="AN74:AP75"/>
    <mergeCell ref="M75:N75"/>
    <mergeCell ref="T75:V75"/>
    <mergeCell ref="W75:Y75"/>
    <mergeCell ref="Z75:AB75"/>
    <mergeCell ref="AC75:AE75"/>
    <mergeCell ref="AD73:AE73"/>
    <mergeCell ref="AG73:AH73"/>
    <mergeCell ref="E74:E75"/>
    <mergeCell ref="F74:H75"/>
    <mergeCell ref="I74:I75"/>
    <mergeCell ref="DC66:DD67"/>
    <mergeCell ref="DE66:DE69"/>
    <mergeCell ref="DF66:DF69"/>
    <mergeCell ref="DG66:DG69"/>
    <mergeCell ref="B68:B69"/>
    <mergeCell ref="C68:D68"/>
    <mergeCell ref="E68:L69"/>
    <mergeCell ref="M68:P68"/>
    <mergeCell ref="Q68:R68"/>
    <mergeCell ref="T68:V69"/>
    <mergeCell ref="X66:AE67"/>
    <mergeCell ref="AF66:AG67"/>
    <mergeCell ref="AH66:AO67"/>
    <mergeCell ref="CN66:CO69"/>
    <mergeCell ref="CP66:CQ67"/>
    <mergeCell ref="CR66:CR67"/>
    <mergeCell ref="W68:Y69"/>
    <mergeCell ref="Z68:AB69"/>
    <mergeCell ref="AC68:AE69"/>
    <mergeCell ref="AF68:AH69"/>
    <mergeCell ref="C64:J65"/>
    <mergeCell ref="K64:N65"/>
    <mergeCell ref="AS65:AT66"/>
    <mergeCell ref="AW65:AX66"/>
    <mergeCell ref="C66:D67"/>
    <mergeCell ref="E66:L67"/>
    <mergeCell ref="N66:O67"/>
    <mergeCell ref="P66:Q67"/>
    <mergeCell ref="R66:S67"/>
    <mergeCell ref="V66:W67"/>
    <mergeCell ref="AU61:AV61"/>
    <mergeCell ref="Z62:AA62"/>
    <mergeCell ref="AB62:AD62"/>
    <mergeCell ref="AE62:AG62"/>
    <mergeCell ref="AH62:AJ62"/>
    <mergeCell ref="AK62:AM62"/>
    <mergeCell ref="AN62:AP62"/>
    <mergeCell ref="AQ62:AR62"/>
    <mergeCell ref="AS62:AT62"/>
    <mergeCell ref="AU62:AV62"/>
    <mergeCell ref="AW57:AX58"/>
    <mergeCell ref="Z58:AA58"/>
    <mergeCell ref="AB58:AD58"/>
    <mergeCell ref="AE58:AG58"/>
    <mergeCell ref="AH58:AJ58"/>
    <mergeCell ref="AK58:AM58"/>
    <mergeCell ref="AN58:AP58"/>
    <mergeCell ref="AQ58:AR58"/>
    <mergeCell ref="AU60:AV60"/>
    <mergeCell ref="AW60:AX61"/>
    <mergeCell ref="Z61:AA61"/>
    <mergeCell ref="AB61:AD61"/>
    <mergeCell ref="AE61:AG61"/>
    <mergeCell ref="AH61:AJ61"/>
    <mergeCell ref="AK61:AM61"/>
    <mergeCell ref="AN61:AP61"/>
    <mergeCell ref="AQ61:AR61"/>
    <mergeCell ref="AS61:AT61"/>
    <mergeCell ref="AU59:AV59"/>
    <mergeCell ref="AW59:AX59"/>
    <mergeCell ref="Z60:AA60"/>
    <mergeCell ref="AB60:AD60"/>
    <mergeCell ref="AE60:AG60"/>
    <mergeCell ref="AH60:AJ60"/>
    <mergeCell ref="AK60:AM60"/>
    <mergeCell ref="AN60:AP60"/>
    <mergeCell ref="AQ60:AR60"/>
    <mergeCell ref="AS60:AT60"/>
    <mergeCell ref="AS56:AT56"/>
    <mergeCell ref="AU56:AV56"/>
    <mergeCell ref="AW56:AX56"/>
    <mergeCell ref="Z57:AA57"/>
    <mergeCell ref="AB57:AD57"/>
    <mergeCell ref="AE57:AG57"/>
    <mergeCell ref="AH57:AJ57"/>
    <mergeCell ref="AK57:AM57"/>
    <mergeCell ref="AN57:AP57"/>
    <mergeCell ref="AQ57:AR57"/>
    <mergeCell ref="AS55:AT55"/>
    <mergeCell ref="AU55:AV55"/>
    <mergeCell ref="Y56:Y62"/>
    <mergeCell ref="Z56:AA56"/>
    <mergeCell ref="AB56:AD56"/>
    <mergeCell ref="AE56:AG56"/>
    <mergeCell ref="AH56:AJ56"/>
    <mergeCell ref="AK56:AM56"/>
    <mergeCell ref="AN56:AP56"/>
    <mergeCell ref="AQ56:AR56"/>
    <mergeCell ref="AS58:AT58"/>
    <mergeCell ref="AU58:AV58"/>
    <mergeCell ref="Z59:AA59"/>
    <mergeCell ref="AB59:AD59"/>
    <mergeCell ref="AE59:AG59"/>
    <mergeCell ref="AH59:AJ59"/>
    <mergeCell ref="AK59:AM59"/>
    <mergeCell ref="AN59:AP59"/>
    <mergeCell ref="AQ59:AR59"/>
    <mergeCell ref="AS59:AT59"/>
    <mergeCell ref="AS57:AT57"/>
    <mergeCell ref="AU57:AV57"/>
    <mergeCell ref="AU54:AV54"/>
    <mergeCell ref="Z55:AA55"/>
    <mergeCell ref="AB55:AD55"/>
    <mergeCell ref="AE55:AG55"/>
    <mergeCell ref="AH55:AJ55"/>
    <mergeCell ref="AK55:AM55"/>
    <mergeCell ref="AN55:AP55"/>
    <mergeCell ref="AQ55:AR55"/>
    <mergeCell ref="AQ53:AR53"/>
    <mergeCell ref="AS53:AT53"/>
    <mergeCell ref="AU53:AV53"/>
    <mergeCell ref="AW53:AX54"/>
    <mergeCell ref="Z54:AA54"/>
    <mergeCell ref="AB54:AD54"/>
    <mergeCell ref="AE54:AG54"/>
    <mergeCell ref="AH54:AJ54"/>
    <mergeCell ref="AK54:AM54"/>
    <mergeCell ref="AN54:AP54"/>
    <mergeCell ref="AW50:AX51"/>
    <mergeCell ref="Z51:AA51"/>
    <mergeCell ref="AB51:AD51"/>
    <mergeCell ref="AE51:AG51"/>
    <mergeCell ref="AH51:AJ51"/>
    <mergeCell ref="AK51:AM51"/>
    <mergeCell ref="AN49:AP49"/>
    <mergeCell ref="AQ49:AR49"/>
    <mergeCell ref="AS49:AT49"/>
    <mergeCell ref="AU49:AV49"/>
    <mergeCell ref="AW49:AX49"/>
    <mergeCell ref="Z50:AA50"/>
    <mergeCell ref="AB50:AD50"/>
    <mergeCell ref="AE50:AG50"/>
    <mergeCell ref="AH50:AJ50"/>
    <mergeCell ref="AK50:AM50"/>
    <mergeCell ref="AQ52:AR52"/>
    <mergeCell ref="AS52:AT52"/>
    <mergeCell ref="AU52:AV52"/>
    <mergeCell ref="AW52:AX52"/>
    <mergeCell ref="AN51:AP51"/>
    <mergeCell ref="AQ51:AR51"/>
    <mergeCell ref="AS51:AT51"/>
    <mergeCell ref="AU51:AV51"/>
    <mergeCell ref="Z52:AA52"/>
    <mergeCell ref="AB52:AD52"/>
    <mergeCell ref="AE52:AG52"/>
    <mergeCell ref="AH52:AJ52"/>
    <mergeCell ref="AK52:AM52"/>
    <mergeCell ref="AN52:AP52"/>
    <mergeCell ref="AN48:AP48"/>
    <mergeCell ref="AQ48:AR48"/>
    <mergeCell ref="AS48:AT48"/>
    <mergeCell ref="AU48:AV48"/>
    <mergeCell ref="Y49:Y55"/>
    <mergeCell ref="Z49:AA49"/>
    <mergeCell ref="AB49:AD49"/>
    <mergeCell ref="AE49:AG49"/>
    <mergeCell ref="AH49:AJ49"/>
    <mergeCell ref="AK49:AM49"/>
    <mergeCell ref="AI44:AK45"/>
    <mergeCell ref="AL44:AM45"/>
    <mergeCell ref="AN44:AP45"/>
    <mergeCell ref="AQ44:AR45"/>
    <mergeCell ref="AS47:AV47"/>
    <mergeCell ref="Z48:AA48"/>
    <mergeCell ref="AB48:AD48"/>
    <mergeCell ref="AE48:AG48"/>
    <mergeCell ref="AH48:AJ48"/>
    <mergeCell ref="AK48:AM48"/>
    <mergeCell ref="AN50:AP50"/>
    <mergeCell ref="AQ50:AR50"/>
    <mergeCell ref="AS50:AT50"/>
    <mergeCell ref="AU50:AV50"/>
    <mergeCell ref="Z53:AA53"/>
    <mergeCell ref="AB53:AD53"/>
    <mergeCell ref="AE53:AG53"/>
    <mergeCell ref="AH53:AJ53"/>
    <mergeCell ref="AK53:AM53"/>
    <mergeCell ref="AN53:AP53"/>
    <mergeCell ref="AQ54:AR54"/>
    <mergeCell ref="AS54:AT54"/>
    <mergeCell ref="I42:I43"/>
    <mergeCell ref="J42:L43"/>
    <mergeCell ref="M42:N42"/>
    <mergeCell ref="T42:V42"/>
    <mergeCell ref="W42:Y42"/>
    <mergeCell ref="Z42:AB42"/>
    <mergeCell ref="M43:N43"/>
    <mergeCell ref="T43:V43"/>
    <mergeCell ref="W43:Y43"/>
    <mergeCell ref="Z43:AB43"/>
    <mergeCell ref="S41:S43"/>
    <mergeCell ref="U41:V41"/>
    <mergeCell ref="X41:Y41"/>
    <mergeCell ref="AA41:AB41"/>
    <mergeCell ref="AD41:AE41"/>
    <mergeCell ref="AG41:AH41"/>
    <mergeCell ref="AC42:AE42"/>
    <mergeCell ref="AF42:AH42"/>
    <mergeCell ref="AC43:AE43"/>
    <mergeCell ref="AF43:AH43"/>
    <mergeCell ref="CT39:CT40"/>
    <mergeCell ref="C40:D40"/>
    <mergeCell ref="M40:N40"/>
    <mergeCell ref="T40:V40"/>
    <mergeCell ref="W40:Y40"/>
    <mergeCell ref="Z40:AB40"/>
    <mergeCell ref="AC40:AE40"/>
    <mergeCell ref="AF40:AH40"/>
    <mergeCell ref="AI40:AI41"/>
    <mergeCell ref="AJ40:AK41"/>
    <mergeCell ref="AV38:AX43"/>
    <mergeCell ref="E39:L41"/>
    <mergeCell ref="M39:N39"/>
    <mergeCell ref="T39:V39"/>
    <mergeCell ref="W39:Y39"/>
    <mergeCell ref="Z39:AB39"/>
    <mergeCell ref="AC39:AE39"/>
    <mergeCell ref="AF39:AH39"/>
    <mergeCell ref="AS39:AU43"/>
    <mergeCell ref="AL40:AM41"/>
    <mergeCell ref="AI38:AI39"/>
    <mergeCell ref="AJ38:AK39"/>
    <mergeCell ref="AL38:AM39"/>
    <mergeCell ref="AN38:AP39"/>
    <mergeCell ref="AQ38:AR43"/>
    <mergeCell ref="AS38:AU38"/>
    <mergeCell ref="AN40:AP41"/>
    <mergeCell ref="AI42:AK43"/>
    <mergeCell ref="AL42:AM43"/>
    <mergeCell ref="AN42:AP43"/>
    <mergeCell ref="S38:S40"/>
    <mergeCell ref="U38:V38"/>
    <mergeCell ref="X38:Y38"/>
    <mergeCell ref="AA38:AB38"/>
    <mergeCell ref="AD38:AE38"/>
    <mergeCell ref="AG38:AH38"/>
    <mergeCell ref="B38:B43"/>
    <mergeCell ref="C38:C39"/>
    <mergeCell ref="D38:D39"/>
    <mergeCell ref="E38:F38"/>
    <mergeCell ref="G38:L38"/>
    <mergeCell ref="M38:N38"/>
    <mergeCell ref="C41:D43"/>
    <mergeCell ref="M41:N41"/>
    <mergeCell ref="E42:E43"/>
    <mergeCell ref="F42:H43"/>
    <mergeCell ref="I36:I37"/>
    <mergeCell ref="J36:L37"/>
    <mergeCell ref="M36:N36"/>
    <mergeCell ref="T36:V36"/>
    <mergeCell ref="W36:Y36"/>
    <mergeCell ref="Z36:AB36"/>
    <mergeCell ref="M37:N37"/>
    <mergeCell ref="T37:V37"/>
    <mergeCell ref="W37:Y37"/>
    <mergeCell ref="Z37:AB37"/>
    <mergeCell ref="S35:S37"/>
    <mergeCell ref="U35:V35"/>
    <mergeCell ref="X35:Y35"/>
    <mergeCell ref="AA35:AB35"/>
    <mergeCell ref="AD35:AE35"/>
    <mergeCell ref="AG35:AH35"/>
    <mergeCell ref="AC36:AE36"/>
    <mergeCell ref="AF36:AH36"/>
    <mergeCell ref="AC37:AE37"/>
    <mergeCell ref="AF37:AH37"/>
    <mergeCell ref="CT33:CT34"/>
    <mergeCell ref="C34:D34"/>
    <mergeCell ref="M34:N34"/>
    <mergeCell ref="T34:V34"/>
    <mergeCell ref="W34:Y34"/>
    <mergeCell ref="Z34:AB34"/>
    <mergeCell ref="AC34:AE34"/>
    <mergeCell ref="AF34:AH34"/>
    <mergeCell ref="AI34:AI35"/>
    <mergeCell ref="AJ34:AK35"/>
    <mergeCell ref="AV32:AX37"/>
    <mergeCell ref="E33:L35"/>
    <mergeCell ref="M33:N33"/>
    <mergeCell ref="T33:V33"/>
    <mergeCell ref="W33:Y33"/>
    <mergeCell ref="Z33:AB33"/>
    <mergeCell ref="AC33:AE33"/>
    <mergeCell ref="AF33:AH33"/>
    <mergeCell ref="AS33:AU37"/>
    <mergeCell ref="AL34:AM35"/>
    <mergeCell ref="AI32:AI33"/>
    <mergeCell ref="AJ32:AK33"/>
    <mergeCell ref="AL32:AM33"/>
    <mergeCell ref="AN32:AP33"/>
    <mergeCell ref="AQ32:AR37"/>
    <mergeCell ref="AS32:AU32"/>
    <mergeCell ref="AN34:AP35"/>
    <mergeCell ref="AI36:AK37"/>
    <mergeCell ref="AL36:AM37"/>
    <mergeCell ref="AN36:AP37"/>
    <mergeCell ref="S32:S34"/>
    <mergeCell ref="U32:V32"/>
    <mergeCell ref="X32:Y32"/>
    <mergeCell ref="AA32:AB32"/>
    <mergeCell ref="AD32:AE32"/>
    <mergeCell ref="AG32:AH32"/>
    <mergeCell ref="B32:B37"/>
    <mergeCell ref="C32:C33"/>
    <mergeCell ref="D32:D33"/>
    <mergeCell ref="E32:F32"/>
    <mergeCell ref="G32:L32"/>
    <mergeCell ref="M32:N32"/>
    <mergeCell ref="C35:D37"/>
    <mergeCell ref="M35:N35"/>
    <mergeCell ref="E36:E37"/>
    <mergeCell ref="F36:H37"/>
    <mergeCell ref="I30:I31"/>
    <mergeCell ref="J30:L31"/>
    <mergeCell ref="M30:N30"/>
    <mergeCell ref="T30:V30"/>
    <mergeCell ref="W30:Y30"/>
    <mergeCell ref="Z30:AB30"/>
    <mergeCell ref="M31:N31"/>
    <mergeCell ref="T31:V31"/>
    <mergeCell ref="W31:Y31"/>
    <mergeCell ref="Z31:AB31"/>
    <mergeCell ref="S29:S31"/>
    <mergeCell ref="U29:V29"/>
    <mergeCell ref="X29:Y29"/>
    <mergeCell ref="AA29:AB29"/>
    <mergeCell ref="AD29:AE29"/>
    <mergeCell ref="AG29:AH29"/>
    <mergeCell ref="CT27:CT28"/>
    <mergeCell ref="C28:D28"/>
    <mergeCell ref="M28:N28"/>
    <mergeCell ref="T28:V28"/>
    <mergeCell ref="W28:Y28"/>
    <mergeCell ref="Z28:AB28"/>
    <mergeCell ref="AC28:AE28"/>
    <mergeCell ref="AF28:AH28"/>
    <mergeCell ref="AI28:AI29"/>
    <mergeCell ref="AJ28:AK29"/>
    <mergeCell ref="AV26:AX31"/>
    <mergeCell ref="E27:L29"/>
    <mergeCell ref="M27:N27"/>
    <mergeCell ref="T27:V27"/>
    <mergeCell ref="W27:Y27"/>
    <mergeCell ref="Z27:AB27"/>
    <mergeCell ref="AC27:AE27"/>
    <mergeCell ref="AF27:AH27"/>
    <mergeCell ref="AS27:AU31"/>
    <mergeCell ref="AL28:AM29"/>
    <mergeCell ref="AI26:AI27"/>
    <mergeCell ref="AJ26:AK27"/>
    <mergeCell ref="AL26:AM27"/>
    <mergeCell ref="AN26:AP27"/>
    <mergeCell ref="AQ26:AR31"/>
    <mergeCell ref="AS26:AU26"/>
    <mergeCell ref="AN28:AP29"/>
    <mergeCell ref="AI30:AK31"/>
    <mergeCell ref="AL30:AM31"/>
    <mergeCell ref="AN30:AP31"/>
    <mergeCell ref="S26:S28"/>
    <mergeCell ref="U26:V26"/>
    <mergeCell ref="X26:Y26"/>
    <mergeCell ref="AA26:AB26"/>
    <mergeCell ref="AD26:AE26"/>
    <mergeCell ref="AG26:AH26"/>
    <mergeCell ref="B26:B31"/>
    <mergeCell ref="C26:C27"/>
    <mergeCell ref="D26:D27"/>
    <mergeCell ref="E26:F26"/>
    <mergeCell ref="G26:L26"/>
    <mergeCell ref="M26:N26"/>
    <mergeCell ref="C29:D31"/>
    <mergeCell ref="M29:N29"/>
    <mergeCell ref="E30:E31"/>
    <mergeCell ref="F30:H31"/>
    <mergeCell ref="AC30:AE30"/>
    <mergeCell ref="AF30:AH30"/>
    <mergeCell ref="AC31:AE31"/>
    <mergeCell ref="AF31:AH31"/>
    <mergeCell ref="I24:I25"/>
    <mergeCell ref="J24:L25"/>
    <mergeCell ref="M24:N24"/>
    <mergeCell ref="T24:V24"/>
    <mergeCell ref="W24:Y24"/>
    <mergeCell ref="Z24:AB24"/>
    <mergeCell ref="M25:N25"/>
    <mergeCell ref="T25:V25"/>
    <mergeCell ref="W25:Y25"/>
    <mergeCell ref="Z25:AB25"/>
    <mergeCell ref="S23:S25"/>
    <mergeCell ref="U23:V23"/>
    <mergeCell ref="X23:Y23"/>
    <mergeCell ref="AA23:AB23"/>
    <mergeCell ref="AD23:AE23"/>
    <mergeCell ref="AG23:AH23"/>
    <mergeCell ref="AC24:AE24"/>
    <mergeCell ref="AF24:AH24"/>
    <mergeCell ref="AC25:AE25"/>
    <mergeCell ref="AF25:AH25"/>
    <mergeCell ref="CT21:CT22"/>
    <mergeCell ref="C22:D22"/>
    <mergeCell ref="M22:N22"/>
    <mergeCell ref="T22:V22"/>
    <mergeCell ref="W22:Y22"/>
    <mergeCell ref="Z22:AB22"/>
    <mergeCell ref="AC22:AE22"/>
    <mergeCell ref="AF22:AH22"/>
    <mergeCell ref="AI22:AI23"/>
    <mergeCell ref="AJ22:AK23"/>
    <mergeCell ref="AV20:AX25"/>
    <mergeCell ref="E21:L23"/>
    <mergeCell ref="M21:N21"/>
    <mergeCell ref="T21:V21"/>
    <mergeCell ref="W21:Y21"/>
    <mergeCell ref="Z21:AB21"/>
    <mergeCell ref="AC21:AE21"/>
    <mergeCell ref="AF21:AH21"/>
    <mergeCell ref="AS21:AU25"/>
    <mergeCell ref="AL22:AM23"/>
    <mergeCell ref="AI20:AI21"/>
    <mergeCell ref="AJ20:AK21"/>
    <mergeCell ref="AL20:AM21"/>
    <mergeCell ref="AN20:AP21"/>
    <mergeCell ref="AQ20:AR25"/>
    <mergeCell ref="AS20:AU20"/>
    <mergeCell ref="AN22:AP23"/>
    <mergeCell ref="AI24:AK25"/>
    <mergeCell ref="AL24:AM25"/>
    <mergeCell ref="AN24:AP25"/>
    <mergeCell ref="S20:S22"/>
    <mergeCell ref="U20:V20"/>
    <mergeCell ref="X20:Y20"/>
    <mergeCell ref="AA20:AB20"/>
    <mergeCell ref="AD20:AE20"/>
    <mergeCell ref="AG20:AH20"/>
    <mergeCell ref="B20:B25"/>
    <mergeCell ref="C20:C21"/>
    <mergeCell ref="D20:D21"/>
    <mergeCell ref="E20:F20"/>
    <mergeCell ref="G20:L20"/>
    <mergeCell ref="M20:N20"/>
    <mergeCell ref="C23:D25"/>
    <mergeCell ref="M23:N23"/>
    <mergeCell ref="E24:E25"/>
    <mergeCell ref="F24:H25"/>
    <mergeCell ref="I18:I19"/>
    <mergeCell ref="J18:L19"/>
    <mergeCell ref="M18:N18"/>
    <mergeCell ref="T18:V18"/>
    <mergeCell ref="W18:Y18"/>
    <mergeCell ref="Z18:AB18"/>
    <mergeCell ref="M19:N19"/>
    <mergeCell ref="T19:V19"/>
    <mergeCell ref="W19:Y19"/>
    <mergeCell ref="Z19:AB19"/>
    <mergeCell ref="S17:S19"/>
    <mergeCell ref="U17:V17"/>
    <mergeCell ref="X17:Y17"/>
    <mergeCell ref="AA17:AB17"/>
    <mergeCell ref="AD17:AE17"/>
    <mergeCell ref="AG17:AH17"/>
    <mergeCell ref="AC18:AE18"/>
    <mergeCell ref="AF18:AH18"/>
    <mergeCell ref="CT15:CT16"/>
    <mergeCell ref="C16:D16"/>
    <mergeCell ref="M16:N16"/>
    <mergeCell ref="T16:V16"/>
    <mergeCell ref="W16:Y16"/>
    <mergeCell ref="Z16:AB16"/>
    <mergeCell ref="AC16:AE16"/>
    <mergeCell ref="AF16:AH16"/>
    <mergeCell ref="AI16:AI17"/>
    <mergeCell ref="AJ16:AK17"/>
    <mergeCell ref="AV14:AX19"/>
    <mergeCell ref="E15:L17"/>
    <mergeCell ref="M15:N15"/>
    <mergeCell ref="T15:V15"/>
    <mergeCell ref="W15:Y15"/>
    <mergeCell ref="Z15:AB15"/>
    <mergeCell ref="AC15:AE15"/>
    <mergeCell ref="AF15:AH15"/>
    <mergeCell ref="AS15:AU19"/>
    <mergeCell ref="AL16:AM17"/>
    <mergeCell ref="AI14:AI15"/>
    <mergeCell ref="AJ14:AK15"/>
    <mergeCell ref="AL14:AM15"/>
    <mergeCell ref="AN14:AP15"/>
    <mergeCell ref="AQ14:AR19"/>
    <mergeCell ref="AS14:AU14"/>
    <mergeCell ref="AN16:AP17"/>
    <mergeCell ref="AI18:AK19"/>
    <mergeCell ref="AL18:AM19"/>
    <mergeCell ref="AN18:AP19"/>
    <mergeCell ref="J12:L13"/>
    <mergeCell ref="M12:N12"/>
    <mergeCell ref="T12:V12"/>
    <mergeCell ref="W12:Y12"/>
    <mergeCell ref="Z12:AB12"/>
    <mergeCell ref="M11:N11"/>
    <mergeCell ref="S11:S13"/>
    <mergeCell ref="U11:V11"/>
    <mergeCell ref="X11:Y11"/>
    <mergeCell ref="AA11:AB11"/>
    <mergeCell ref="S14:S16"/>
    <mergeCell ref="U14:V14"/>
    <mergeCell ref="X14:Y14"/>
    <mergeCell ref="AA14:AB14"/>
    <mergeCell ref="AD14:AE14"/>
    <mergeCell ref="AG14:AH14"/>
    <mergeCell ref="B14:B19"/>
    <mergeCell ref="C14:C15"/>
    <mergeCell ref="D14:D15"/>
    <mergeCell ref="E14:F14"/>
    <mergeCell ref="G14:L14"/>
    <mergeCell ref="M14:N14"/>
    <mergeCell ref="C17:D19"/>
    <mergeCell ref="M17:N17"/>
    <mergeCell ref="E18:E19"/>
    <mergeCell ref="F18:H19"/>
    <mergeCell ref="AC12:AE12"/>
    <mergeCell ref="AF12:AH12"/>
    <mergeCell ref="C11:D13"/>
    <mergeCell ref="AC19:AE19"/>
    <mergeCell ref="AF19:AH19"/>
    <mergeCell ref="CT9:CT10"/>
    <mergeCell ref="C10:D10"/>
    <mergeCell ref="M10:N10"/>
    <mergeCell ref="T10:V10"/>
    <mergeCell ref="W10:Y10"/>
    <mergeCell ref="Z10:AB10"/>
    <mergeCell ref="AC10:AE10"/>
    <mergeCell ref="AF10:AH10"/>
    <mergeCell ref="AI10:AI11"/>
    <mergeCell ref="AJ10:AK11"/>
    <mergeCell ref="AS8:AU8"/>
    <mergeCell ref="AV8:AX13"/>
    <mergeCell ref="E9:L11"/>
    <mergeCell ref="M9:N9"/>
    <mergeCell ref="T9:V9"/>
    <mergeCell ref="W9:Y9"/>
    <mergeCell ref="Z9:AB9"/>
    <mergeCell ref="AC9:AE9"/>
    <mergeCell ref="AF9:AH9"/>
    <mergeCell ref="AS9:AU13"/>
    <mergeCell ref="AG8:AH8"/>
    <mergeCell ref="AI8:AI9"/>
    <mergeCell ref="AJ8:AK9"/>
    <mergeCell ref="AL8:AM9"/>
    <mergeCell ref="AN8:AP9"/>
    <mergeCell ref="AQ8:AR13"/>
    <mergeCell ref="AL10:AM11"/>
    <mergeCell ref="AN10:AP11"/>
    <mergeCell ref="AF13:AH13"/>
    <mergeCell ref="M8:N8"/>
    <mergeCell ref="S8:S10"/>
    <mergeCell ref="U8:V8"/>
    <mergeCell ref="X8:Y8"/>
    <mergeCell ref="AA8:AB8"/>
    <mergeCell ref="AD8:AE8"/>
    <mergeCell ref="CP6:CP7"/>
    <mergeCell ref="CQ6:CQ7"/>
    <mergeCell ref="M7:N7"/>
    <mergeCell ref="AI7:AK7"/>
    <mergeCell ref="AQ7:AR7"/>
    <mergeCell ref="B8:B13"/>
    <mergeCell ref="C8:C9"/>
    <mergeCell ref="D8:D9"/>
    <mergeCell ref="E8:F8"/>
    <mergeCell ref="G8:L8"/>
    <mergeCell ref="AI6:AK6"/>
    <mergeCell ref="AL6:AM7"/>
    <mergeCell ref="AN6:AP7"/>
    <mergeCell ref="AQ6:AR6"/>
    <mergeCell ref="AS6:AU7"/>
    <mergeCell ref="AV6:AX7"/>
    <mergeCell ref="AI12:AK13"/>
    <mergeCell ref="AL12:AM13"/>
    <mergeCell ref="AN12:AP13"/>
    <mergeCell ref="M13:N13"/>
    <mergeCell ref="T13:V13"/>
    <mergeCell ref="W13:Y13"/>
    <mergeCell ref="Z13:AB13"/>
    <mergeCell ref="AC13:AE13"/>
    <mergeCell ref="AD11:AE11"/>
    <mergeCell ref="AG11:AH11"/>
    <mergeCell ref="E12:E13"/>
    <mergeCell ref="F12:H13"/>
    <mergeCell ref="I12:I13"/>
    <mergeCell ref="C2:J3"/>
    <mergeCell ref="K2:N3"/>
    <mergeCell ref="AS3:AT4"/>
    <mergeCell ref="AW3:AX4"/>
    <mergeCell ref="C4:D5"/>
    <mergeCell ref="E4:L5"/>
    <mergeCell ref="N4:O5"/>
    <mergeCell ref="P4:Q5"/>
    <mergeCell ref="R4:S5"/>
    <mergeCell ref="V4:W5"/>
    <mergeCell ref="DC4:DD5"/>
    <mergeCell ref="DE4:DE7"/>
    <mergeCell ref="DF4:DF7"/>
    <mergeCell ref="DG4:DG7"/>
    <mergeCell ref="B6:B7"/>
    <mergeCell ref="C6:D6"/>
    <mergeCell ref="E6:L7"/>
    <mergeCell ref="M6:P6"/>
    <mergeCell ref="Q6:R6"/>
    <mergeCell ref="T6:V7"/>
    <mergeCell ref="X4:AE5"/>
    <mergeCell ref="AF4:AG5"/>
    <mergeCell ref="AH4:AO5"/>
    <mergeCell ref="CN4:CO7"/>
    <mergeCell ref="CP4:CQ5"/>
    <mergeCell ref="CR4:CR5"/>
    <mergeCell ref="W6:Y7"/>
    <mergeCell ref="Z6:AB7"/>
    <mergeCell ref="AC6:AE7"/>
    <mergeCell ref="AF6:AH7"/>
  </mergeCells>
  <phoneticPr fontId="1"/>
  <conditionalFormatting sqref="Q6 T6 W6 Z6 AC6 AF6 AI6:AI7 O7">
    <cfRule type="cellIs" priority="3" operator="notEqual">
      <formula>"0"</formula>
    </cfRule>
  </conditionalFormatting>
  <conditionalFormatting sqref="Q68">
    <cfRule type="cellIs" priority="1" operator="notEqual">
      <formula>"0"</formula>
    </cfRule>
  </conditionalFormatting>
  <conditionalFormatting sqref="T68 W68 Z68 AC68 AF68 AI68:AI69 O69">
    <cfRule type="cellIs" priority="2" operator="notEqual">
      <formula>"0"</formula>
    </cfRule>
  </conditionalFormatting>
  <conditionalFormatting sqref="U8">
    <cfRule type="cellIs" priority="60" operator="notEqual">
      <formula>"0"</formula>
    </cfRule>
  </conditionalFormatting>
  <conditionalFormatting sqref="U11 T13:U13">
    <cfRule type="cellIs" priority="123" operator="notEqual">
      <formula>"0"</formula>
    </cfRule>
  </conditionalFormatting>
  <conditionalFormatting sqref="U14">
    <cfRule type="cellIs" priority="55" operator="notEqual">
      <formula>"0"</formula>
    </cfRule>
  </conditionalFormatting>
  <conditionalFormatting sqref="U17 T19:U19">
    <cfRule type="cellIs" priority="117" operator="notEqual">
      <formula>"0"</formula>
    </cfRule>
  </conditionalFormatting>
  <conditionalFormatting sqref="U20">
    <cfRule type="cellIs" priority="50" operator="notEqual">
      <formula>"0"</formula>
    </cfRule>
  </conditionalFormatting>
  <conditionalFormatting sqref="U23 T25:U25">
    <cfRule type="cellIs" priority="112" operator="notEqual">
      <formula>"0"</formula>
    </cfRule>
  </conditionalFormatting>
  <conditionalFormatting sqref="U26">
    <cfRule type="cellIs" priority="46" operator="notEqual">
      <formula>"0"</formula>
    </cfRule>
  </conditionalFormatting>
  <conditionalFormatting sqref="U29 T31:U31">
    <cfRule type="cellIs" priority="107" operator="notEqual">
      <formula>"0"</formula>
    </cfRule>
  </conditionalFormatting>
  <conditionalFormatting sqref="U32">
    <cfRule type="cellIs" priority="42" operator="notEqual">
      <formula>"0"</formula>
    </cfRule>
  </conditionalFormatting>
  <conditionalFormatting sqref="U35 T37:U37">
    <cfRule type="cellIs" priority="102" operator="notEqual">
      <formula>"0"</formula>
    </cfRule>
  </conditionalFormatting>
  <conditionalFormatting sqref="U38">
    <cfRule type="cellIs" priority="38" operator="notEqual">
      <formula>"0"</formula>
    </cfRule>
  </conditionalFormatting>
  <conditionalFormatting sqref="U41 T43:U43">
    <cfRule type="cellIs" priority="97" operator="notEqual">
      <formula>"0"</formula>
    </cfRule>
  </conditionalFormatting>
  <conditionalFormatting sqref="U70">
    <cfRule type="cellIs" priority="34" operator="notEqual">
      <formula>"0"</formula>
    </cfRule>
  </conditionalFormatting>
  <conditionalFormatting sqref="U73 T75:U75">
    <cfRule type="cellIs" priority="92" operator="notEqual">
      <formula>"0"</formula>
    </cfRule>
  </conditionalFormatting>
  <conditionalFormatting sqref="U76">
    <cfRule type="cellIs" priority="30" operator="notEqual">
      <formula>"0"</formula>
    </cfRule>
  </conditionalFormatting>
  <conditionalFormatting sqref="U79 T81:U81">
    <cfRule type="cellIs" priority="87" operator="notEqual">
      <formula>"0"</formula>
    </cfRule>
  </conditionalFormatting>
  <conditionalFormatting sqref="U82">
    <cfRule type="cellIs" priority="26" operator="notEqual">
      <formula>"0"</formula>
    </cfRule>
  </conditionalFormatting>
  <conditionalFormatting sqref="U85 T87:U87">
    <cfRule type="cellIs" priority="82" operator="notEqual">
      <formula>"0"</formula>
    </cfRule>
  </conditionalFormatting>
  <conditionalFormatting sqref="U88">
    <cfRule type="cellIs" priority="22" operator="notEqual">
      <formula>"0"</formula>
    </cfRule>
  </conditionalFormatting>
  <conditionalFormatting sqref="U91 T93:U93">
    <cfRule type="cellIs" priority="77" operator="notEqual">
      <formula>"0"</formula>
    </cfRule>
  </conditionalFormatting>
  <conditionalFormatting sqref="U94">
    <cfRule type="cellIs" priority="18" operator="notEqual">
      <formula>"0"</formula>
    </cfRule>
  </conditionalFormatting>
  <conditionalFormatting sqref="U97 T99:U99">
    <cfRule type="cellIs" priority="72" operator="notEqual">
      <formula>"0"</formula>
    </cfRule>
  </conditionalFormatting>
  <conditionalFormatting sqref="U100">
    <cfRule type="cellIs" priority="14" operator="notEqual">
      <formula>"0"</formula>
    </cfRule>
  </conditionalFormatting>
  <conditionalFormatting sqref="U103 T105:U105">
    <cfRule type="cellIs" priority="67" operator="notEqual">
      <formula>"0"</formula>
    </cfRule>
  </conditionalFormatting>
  <conditionalFormatting sqref="X8">
    <cfRule type="cellIs" priority="121" operator="notEqual">
      <formula>"0"</formula>
    </cfRule>
  </conditionalFormatting>
  <conditionalFormatting sqref="X11 W13:X13">
    <cfRule type="cellIs" priority="120" operator="notEqual">
      <formula>"0"</formula>
    </cfRule>
  </conditionalFormatting>
  <conditionalFormatting sqref="X14">
    <cfRule type="cellIs" priority="58" operator="notEqual">
      <formula>"0"</formula>
    </cfRule>
  </conditionalFormatting>
  <conditionalFormatting sqref="X17 W19:X19">
    <cfRule type="cellIs" priority="115" operator="notEqual">
      <formula>"0"</formula>
    </cfRule>
  </conditionalFormatting>
  <conditionalFormatting sqref="X20">
    <cfRule type="cellIs" priority="53" operator="notEqual">
      <formula>"0"</formula>
    </cfRule>
  </conditionalFormatting>
  <conditionalFormatting sqref="X23 W25:X25">
    <cfRule type="cellIs" priority="110" operator="notEqual">
      <formula>"0"</formula>
    </cfRule>
  </conditionalFormatting>
  <conditionalFormatting sqref="X26">
    <cfRule type="cellIs" priority="49" operator="notEqual">
      <formula>"0"</formula>
    </cfRule>
  </conditionalFormatting>
  <conditionalFormatting sqref="X29 W31:X31">
    <cfRule type="cellIs" priority="105" operator="notEqual">
      <formula>"0"</formula>
    </cfRule>
  </conditionalFormatting>
  <conditionalFormatting sqref="X32">
    <cfRule type="cellIs" priority="45" operator="notEqual">
      <formula>"0"</formula>
    </cfRule>
  </conditionalFormatting>
  <conditionalFormatting sqref="X35 W37:X37">
    <cfRule type="cellIs" priority="100" operator="notEqual">
      <formula>"0"</formula>
    </cfRule>
  </conditionalFormatting>
  <conditionalFormatting sqref="X38">
    <cfRule type="cellIs" priority="41" operator="notEqual">
      <formula>"0"</formula>
    </cfRule>
  </conditionalFormatting>
  <conditionalFormatting sqref="X41 W43:X43">
    <cfRule type="cellIs" priority="95" operator="notEqual">
      <formula>"0"</formula>
    </cfRule>
  </conditionalFormatting>
  <conditionalFormatting sqref="X70">
    <cfRule type="cellIs" priority="37" operator="notEqual">
      <formula>"0"</formula>
    </cfRule>
  </conditionalFormatting>
  <conditionalFormatting sqref="X73 W75:X75">
    <cfRule type="cellIs" priority="90" operator="notEqual">
      <formula>"0"</formula>
    </cfRule>
  </conditionalFormatting>
  <conditionalFormatting sqref="X76">
    <cfRule type="cellIs" priority="33" operator="notEqual">
      <formula>"0"</formula>
    </cfRule>
  </conditionalFormatting>
  <conditionalFormatting sqref="X79 W81:X81">
    <cfRule type="cellIs" priority="85" operator="notEqual">
      <formula>"0"</formula>
    </cfRule>
  </conditionalFormatting>
  <conditionalFormatting sqref="X82">
    <cfRule type="cellIs" priority="29" operator="notEqual">
      <formula>"0"</formula>
    </cfRule>
  </conditionalFormatting>
  <conditionalFormatting sqref="X85 W87:X87">
    <cfRule type="cellIs" priority="80" operator="notEqual">
      <formula>"0"</formula>
    </cfRule>
  </conditionalFormatting>
  <conditionalFormatting sqref="X88">
    <cfRule type="cellIs" priority="25" operator="notEqual">
      <formula>"0"</formula>
    </cfRule>
  </conditionalFormatting>
  <conditionalFormatting sqref="X91 W93:X93">
    <cfRule type="cellIs" priority="75" operator="notEqual">
      <formula>"0"</formula>
    </cfRule>
  </conditionalFormatting>
  <conditionalFormatting sqref="X94">
    <cfRule type="cellIs" priority="21" operator="notEqual">
      <formula>"0"</formula>
    </cfRule>
  </conditionalFormatting>
  <conditionalFormatting sqref="X97 W99:X99">
    <cfRule type="cellIs" priority="70" operator="notEqual">
      <formula>"0"</formula>
    </cfRule>
  </conditionalFormatting>
  <conditionalFormatting sqref="X100">
    <cfRule type="cellIs" priority="17" operator="notEqual">
      <formula>"0"</formula>
    </cfRule>
  </conditionalFormatting>
  <conditionalFormatting sqref="X103 W105:X105">
    <cfRule type="cellIs" priority="65" operator="notEqual">
      <formula>"0"</formula>
    </cfRule>
  </conditionalFormatting>
  <conditionalFormatting sqref="AA8">
    <cfRule type="cellIs" priority="62" operator="notEqual">
      <formula>"0"</formula>
    </cfRule>
  </conditionalFormatting>
  <conditionalFormatting sqref="AA11 Z13:AA13">
    <cfRule type="cellIs" priority="119" operator="notEqual">
      <formula>"0"</formula>
    </cfRule>
  </conditionalFormatting>
  <conditionalFormatting sqref="AA14">
    <cfRule type="cellIs" priority="57" operator="notEqual">
      <formula>"0"</formula>
    </cfRule>
  </conditionalFormatting>
  <conditionalFormatting sqref="AA17 Z19:AA19">
    <cfRule type="cellIs" priority="114" operator="notEqual">
      <formula>"0"</formula>
    </cfRule>
  </conditionalFormatting>
  <conditionalFormatting sqref="AA20">
    <cfRule type="cellIs" priority="52" operator="notEqual">
      <formula>"0"</formula>
    </cfRule>
  </conditionalFormatting>
  <conditionalFormatting sqref="AA23 Z25:AA25">
    <cfRule type="cellIs" priority="109" operator="notEqual">
      <formula>"0"</formula>
    </cfRule>
  </conditionalFormatting>
  <conditionalFormatting sqref="AA26">
    <cfRule type="cellIs" priority="48" operator="notEqual">
      <formula>"0"</formula>
    </cfRule>
  </conditionalFormatting>
  <conditionalFormatting sqref="AA29 Z31:AA31">
    <cfRule type="cellIs" priority="104" operator="notEqual">
      <formula>"0"</formula>
    </cfRule>
  </conditionalFormatting>
  <conditionalFormatting sqref="AA32">
    <cfRule type="cellIs" priority="44" operator="notEqual">
      <formula>"0"</formula>
    </cfRule>
  </conditionalFormatting>
  <conditionalFormatting sqref="AA35 Z37:AA37">
    <cfRule type="cellIs" priority="99" operator="notEqual">
      <formula>"0"</formula>
    </cfRule>
  </conditionalFormatting>
  <conditionalFormatting sqref="AA38">
    <cfRule type="cellIs" priority="40" operator="notEqual">
      <formula>"0"</formula>
    </cfRule>
  </conditionalFormatting>
  <conditionalFormatting sqref="AA41 Z43:AA43">
    <cfRule type="cellIs" priority="94" operator="notEqual">
      <formula>"0"</formula>
    </cfRule>
  </conditionalFormatting>
  <conditionalFormatting sqref="AA70">
    <cfRule type="cellIs" priority="36" operator="notEqual">
      <formula>"0"</formula>
    </cfRule>
  </conditionalFormatting>
  <conditionalFormatting sqref="AA73 Z75:AA75">
    <cfRule type="cellIs" priority="89" operator="notEqual">
      <formula>"0"</formula>
    </cfRule>
  </conditionalFormatting>
  <conditionalFormatting sqref="AA76">
    <cfRule type="cellIs" priority="32" operator="notEqual">
      <formula>"0"</formula>
    </cfRule>
  </conditionalFormatting>
  <conditionalFormatting sqref="AA79 Z81:AA81">
    <cfRule type="cellIs" priority="84" operator="notEqual">
      <formula>"0"</formula>
    </cfRule>
  </conditionalFormatting>
  <conditionalFormatting sqref="AA82">
    <cfRule type="cellIs" priority="28" operator="notEqual">
      <formula>"0"</formula>
    </cfRule>
  </conditionalFormatting>
  <conditionalFormatting sqref="AA85 Z87:AA87">
    <cfRule type="cellIs" priority="79" operator="notEqual">
      <formula>"0"</formula>
    </cfRule>
  </conditionalFormatting>
  <conditionalFormatting sqref="AA88">
    <cfRule type="cellIs" priority="24" operator="notEqual">
      <formula>"0"</formula>
    </cfRule>
  </conditionalFormatting>
  <conditionalFormatting sqref="AA91 Z93:AA93">
    <cfRule type="cellIs" priority="74" operator="notEqual">
      <formula>"0"</formula>
    </cfRule>
  </conditionalFormatting>
  <conditionalFormatting sqref="AA94">
    <cfRule type="cellIs" priority="20" operator="notEqual">
      <formula>"0"</formula>
    </cfRule>
  </conditionalFormatting>
  <conditionalFormatting sqref="AA97 Z99:AA99">
    <cfRule type="cellIs" priority="69" operator="notEqual">
      <formula>"0"</formula>
    </cfRule>
  </conditionalFormatting>
  <conditionalFormatting sqref="AA100">
    <cfRule type="cellIs" priority="16" operator="notEqual">
      <formula>"0"</formula>
    </cfRule>
  </conditionalFormatting>
  <conditionalFormatting sqref="AA103 Z105:AA105">
    <cfRule type="cellIs" priority="64" operator="notEqual">
      <formula>"0"</formula>
    </cfRule>
  </conditionalFormatting>
  <conditionalFormatting sqref="AD8">
    <cfRule type="cellIs" priority="61" operator="notEqual">
      <formula>"0"</formula>
    </cfRule>
  </conditionalFormatting>
  <conditionalFormatting sqref="AD11 AC13:AD13">
    <cfRule type="cellIs" priority="118" operator="notEqual">
      <formula>"0"</formula>
    </cfRule>
  </conditionalFormatting>
  <conditionalFormatting sqref="AD14">
    <cfRule type="cellIs" priority="56" operator="notEqual">
      <formula>"0"</formula>
    </cfRule>
  </conditionalFormatting>
  <conditionalFormatting sqref="AD17 AC19:AD19">
    <cfRule type="cellIs" priority="113" operator="notEqual">
      <formula>"0"</formula>
    </cfRule>
  </conditionalFormatting>
  <conditionalFormatting sqref="AD20">
    <cfRule type="cellIs" priority="51" operator="notEqual">
      <formula>"0"</formula>
    </cfRule>
  </conditionalFormatting>
  <conditionalFormatting sqref="AD23 AC25:AD25">
    <cfRule type="cellIs" priority="108" operator="notEqual">
      <formula>"0"</formula>
    </cfRule>
  </conditionalFormatting>
  <conditionalFormatting sqref="AD26">
    <cfRule type="cellIs" priority="47" operator="notEqual">
      <formula>"0"</formula>
    </cfRule>
  </conditionalFormatting>
  <conditionalFormatting sqref="AD29 AC31:AD31">
    <cfRule type="cellIs" priority="103" operator="notEqual">
      <formula>"0"</formula>
    </cfRule>
  </conditionalFormatting>
  <conditionalFormatting sqref="AD32">
    <cfRule type="cellIs" priority="43" operator="notEqual">
      <formula>"0"</formula>
    </cfRule>
  </conditionalFormatting>
  <conditionalFormatting sqref="AD35 AC37:AD37">
    <cfRule type="cellIs" priority="98" operator="notEqual">
      <formula>"0"</formula>
    </cfRule>
  </conditionalFormatting>
  <conditionalFormatting sqref="AD38">
    <cfRule type="cellIs" priority="39" operator="notEqual">
      <formula>"0"</formula>
    </cfRule>
  </conditionalFormatting>
  <conditionalFormatting sqref="AD41 AC43:AD43">
    <cfRule type="cellIs" priority="93" operator="notEqual">
      <formula>"0"</formula>
    </cfRule>
  </conditionalFormatting>
  <conditionalFormatting sqref="AD70">
    <cfRule type="cellIs" priority="35" operator="notEqual">
      <formula>"0"</formula>
    </cfRule>
  </conditionalFormatting>
  <conditionalFormatting sqref="AD73 AC75:AD75">
    <cfRule type="cellIs" priority="88" operator="notEqual">
      <formula>"0"</formula>
    </cfRule>
  </conditionalFormatting>
  <conditionalFormatting sqref="AD76">
    <cfRule type="cellIs" priority="31" operator="notEqual">
      <formula>"0"</formula>
    </cfRule>
  </conditionalFormatting>
  <conditionalFormatting sqref="AD79 AC81:AD81">
    <cfRule type="cellIs" priority="83" operator="notEqual">
      <formula>"0"</formula>
    </cfRule>
  </conditionalFormatting>
  <conditionalFormatting sqref="AD82">
    <cfRule type="cellIs" priority="27" operator="notEqual">
      <formula>"0"</formula>
    </cfRule>
  </conditionalFormatting>
  <conditionalFormatting sqref="AD85 AC87:AD87">
    <cfRule type="cellIs" priority="78" operator="notEqual">
      <formula>"0"</formula>
    </cfRule>
  </conditionalFormatting>
  <conditionalFormatting sqref="AD88">
    <cfRule type="cellIs" priority="23" operator="notEqual">
      <formula>"0"</formula>
    </cfRule>
  </conditionalFormatting>
  <conditionalFormatting sqref="AD91 AC93:AD93">
    <cfRule type="cellIs" priority="73" operator="notEqual">
      <formula>"0"</formula>
    </cfRule>
  </conditionalFormatting>
  <conditionalFormatting sqref="AD94">
    <cfRule type="cellIs" priority="19" operator="notEqual">
      <formula>"0"</formula>
    </cfRule>
  </conditionalFormatting>
  <conditionalFormatting sqref="AD97 AC99:AD99">
    <cfRule type="cellIs" priority="68" operator="notEqual">
      <formula>"0"</formula>
    </cfRule>
  </conditionalFormatting>
  <conditionalFormatting sqref="AD100">
    <cfRule type="cellIs" priority="15" operator="notEqual">
      <formula>"0"</formula>
    </cfRule>
  </conditionalFormatting>
  <conditionalFormatting sqref="AD103 AC105:AD105">
    <cfRule type="cellIs" priority="63" operator="notEqual">
      <formula>"0"</formula>
    </cfRule>
  </conditionalFormatting>
  <conditionalFormatting sqref="AG8">
    <cfRule type="cellIs" priority="59" operator="notEqual">
      <formula>"0"</formula>
    </cfRule>
  </conditionalFormatting>
  <conditionalFormatting sqref="AG11 AF13:AG13">
    <cfRule type="cellIs" priority="122" operator="notEqual">
      <formula>"0"</formula>
    </cfRule>
  </conditionalFormatting>
  <conditionalFormatting sqref="AG14">
    <cfRule type="cellIs" priority="54" operator="notEqual">
      <formula>"0"</formula>
    </cfRule>
  </conditionalFormatting>
  <conditionalFormatting sqref="AG17 AF19:AG19">
    <cfRule type="cellIs" priority="116" operator="notEqual">
      <formula>"0"</formula>
    </cfRule>
  </conditionalFormatting>
  <conditionalFormatting sqref="AG20">
    <cfRule type="cellIs" priority="13" operator="notEqual">
      <formula>"0"</formula>
    </cfRule>
  </conditionalFormatting>
  <conditionalFormatting sqref="AG23 AF25:AG25">
    <cfRule type="cellIs" priority="111" operator="notEqual">
      <formula>"0"</formula>
    </cfRule>
  </conditionalFormatting>
  <conditionalFormatting sqref="AG26">
    <cfRule type="cellIs" priority="12" operator="notEqual">
      <formula>"0"</formula>
    </cfRule>
  </conditionalFormatting>
  <conditionalFormatting sqref="AG29 AF31:AG31">
    <cfRule type="cellIs" priority="106" operator="notEqual">
      <formula>"0"</formula>
    </cfRule>
  </conditionalFormatting>
  <conditionalFormatting sqref="AG32">
    <cfRule type="cellIs" priority="11" operator="notEqual">
      <formula>"0"</formula>
    </cfRule>
  </conditionalFormatting>
  <conditionalFormatting sqref="AG35 AF37:AG37">
    <cfRule type="cellIs" priority="101" operator="notEqual">
      <formula>"0"</formula>
    </cfRule>
  </conditionalFormatting>
  <conditionalFormatting sqref="AG38">
    <cfRule type="cellIs" priority="10" operator="notEqual">
      <formula>"0"</formula>
    </cfRule>
  </conditionalFormatting>
  <conditionalFormatting sqref="AG41 AF43:AG43">
    <cfRule type="cellIs" priority="96" operator="notEqual">
      <formula>"0"</formula>
    </cfRule>
  </conditionalFormatting>
  <conditionalFormatting sqref="AG70">
    <cfRule type="cellIs" priority="9" operator="notEqual">
      <formula>"0"</formula>
    </cfRule>
  </conditionalFormatting>
  <conditionalFormatting sqref="AG73 AF75:AG75">
    <cfRule type="cellIs" priority="91" operator="notEqual">
      <formula>"0"</formula>
    </cfRule>
  </conditionalFormatting>
  <conditionalFormatting sqref="AG76">
    <cfRule type="cellIs" priority="8" operator="notEqual">
      <formula>"0"</formula>
    </cfRule>
  </conditionalFormatting>
  <conditionalFormatting sqref="AG79 AF81:AG81">
    <cfRule type="cellIs" priority="86" operator="notEqual">
      <formula>"0"</formula>
    </cfRule>
  </conditionalFormatting>
  <conditionalFormatting sqref="AG82">
    <cfRule type="cellIs" priority="7" operator="notEqual">
      <formula>"0"</formula>
    </cfRule>
  </conditionalFormatting>
  <conditionalFormatting sqref="AG85 AF87:AG87">
    <cfRule type="cellIs" priority="81" operator="notEqual">
      <formula>"0"</formula>
    </cfRule>
  </conditionalFormatting>
  <conditionalFormatting sqref="AG88">
    <cfRule type="cellIs" priority="6" operator="notEqual">
      <formula>"0"</formula>
    </cfRule>
  </conditionalFormatting>
  <conditionalFormatting sqref="AG91 AF93:AG93">
    <cfRule type="cellIs" priority="76" operator="notEqual">
      <formula>"0"</formula>
    </cfRule>
  </conditionalFormatting>
  <conditionalFormatting sqref="AG94">
    <cfRule type="cellIs" priority="5" operator="notEqual">
      <formula>"0"</formula>
    </cfRule>
  </conditionalFormatting>
  <conditionalFormatting sqref="AG97 AF99:AG99">
    <cfRule type="cellIs" priority="71" operator="notEqual">
      <formula>"0"</formula>
    </cfRule>
  </conditionalFormatting>
  <conditionalFormatting sqref="AG100">
    <cfRule type="cellIs" priority="4" operator="notEqual">
      <formula>"0"</formula>
    </cfRule>
  </conditionalFormatting>
  <conditionalFormatting sqref="AG103 AF105:AG105">
    <cfRule type="cellIs" priority="66" operator="notEqual">
      <formula>"0"</formula>
    </cfRule>
  </conditionalFormatting>
  <dataValidations count="10">
    <dataValidation type="list" allowBlank="1" showInputMessage="1" showErrorMessage="1" sqref="R84:R86 Q94:Q97 Q82:Q85 R78:R80 Q76:Q79 Q88:Q91 R90:R92 Q100:Q103 R102:R104 R96:R98" xr:uid="{503C8B49-39B3-4E89-A432-25AF2E4E39DD}">
      <formula1>$DK$9:$DK$10</formula1>
    </dataValidation>
    <dataValidation type="list" allowBlank="1" showInputMessage="1" showErrorMessage="1" sqref="T11 T103 W103 Z103 AF103 AC103 T41 W41 Z41 AF41 AC41 T73 W11 Z11 AF11 W73 Z73 AF73 AC73 AC11 T17 W17 Z17 AF17 AC17 T23 W23 Z23 AF23 AC23 T29 W29 Z29 AF29 AC29 T35 W35 Z35 AF35 AC35 T79 W79 Z79 AF79 AC79 T85 W85 Z85 AF85 AC85 T91 W91 Z91 AF91 AC91 T97 W97 Z97 AF97 AC97" xr:uid="{1252F792-E1BA-4A38-B794-C08D907BEE55}">
      <formula1>$DR$8:$DR$16</formula1>
    </dataValidation>
    <dataValidation type="list" allowBlank="1" showInputMessage="1" showErrorMessage="1" sqref="AC8 AC32 AF26 T32 Z32 AC94 AC26 AF20 T26 Z26 W26 AC20 W100 T20 Z20 W20 AC14 AF14 T14 Z14 W14 AF8 AC38 AC88 AF82 T88 T8 Z8 W8 Z88 W88 AC82 AF76 T82 Z82 W82 AC76 AF70 T76 Z76 W76 AC70 AF38 T70 Z70 W70 AF32 T38 Z38 W38 AF88 T94 Z94 W94 W32 AC100 AF94 T100 Z100 AF100" xr:uid="{F67695F4-A6AF-4269-AC74-50633EB36F5F}">
      <formula1>$DN$8:$DN$110</formula1>
    </dataValidation>
    <dataValidation type="list" allowBlank="1" showInputMessage="1" showErrorMessage="1" sqref="AY116" xr:uid="{19785714-26AF-4A4D-B6AE-C5895B1634DE}">
      <formula1>$DM$9:$DM$14</formula1>
    </dataValidation>
    <dataValidation type="list" allowBlank="1" showInputMessage="1" showErrorMessage="1" sqref="AU44 G160:H160 G142:H142 G136:H136 G130:H130 G154:H154 AX44 AU106 AX106 G148:H148 AS8:AU8 AS14:AU14 AS20:AU20 AS26:AU26 AS32:AU32 AS38:AU38" xr:uid="{E4CDCBA1-F4D9-4B14-88DF-E5D6CEC7BA09}">
      <formula1>$DM$8:$DM$14</formula1>
    </dataValidation>
    <dataValidation type="list" allowBlank="1" showInputMessage="1" showErrorMessage="1" sqref="E4 E66" xr:uid="{FAF6BF71-C7BA-4D96-8041-36C0E5B125CB}">
      <formula1>$DJ$8:$DJ$11</formula1>
    </dataValidation>
    <dataValidation type="list" allowBlank="1" showInputMessage="1" showErrorMessage="1" sqref="Q70:Q73 R72:R74 R18 R24 R12 R30 R36 R42" xr:uid="{8F8C9358-4F5E-4A1C-A8DA-99074C0E6DA2}">
      <formula1>$FM$9:$FM$10</formula1>
    </dataValidation>
    <dataValidation type="list" allowBlank="1" showInputMessage="1" showErrorMessage="1" sqref="O70:O105 R10:R11 Q8:Q11 Q14:Q17 R16:R17 Q20:Q23 R22:R23 Q26:Q29 R28:R29 Q32:Q35 R34:R35 O8:O43 R40:R41 Q38:Q41" xr:uid="{8DE8B0C6-830E-4142-AF0D-677943D34447}">
      <formula1>$DK$8:$DK$9</formula1>
    </dataValidation>
    <dataValidation type="list" allowBlank="1" showInputMessage="1" showErrorMessage="1" sqref="AS100:AU100 AS82:AU82 AS76:AU76 AS70:AU70 AS94:AU94 AS88:AU88" xr:uid="{138EB41C-BFB5-4884-AA70-6E8FD14858B9}">
      <formula1>$DO$8:$DO$14</formula1>
    </dataValidation>
    <dataValidation type="list" allowBlank="1" showInputMessage="1" showErrorMessage="1" sqref="P4:Q5 P66:Q67" xr:uid="{7A8CDB3D-0FAF-4A9D-9E34-93069E3D5021}">
      <formula1>$DI$8:$DI$11</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W55"/>
  <sheetViews>
    <sheetView showZeros="0" tabSelected="1" view="pageBreakPreview" topLeftCell="A19" zoomScaleNormal="90" zoomScaleSheetLayoutView="100" workbookViewId="0">
      <selection activeCell="V49" sqref="V49"/>
    </sheetView>
  </sheetViews>
  <sheetFormatPr defaultColWidth="9" defaultRowHeight="14.25" customHeight="1"/>
  <cols>
    <col min="1" max="1" width="2.75" style="7" customWidth="1"/>
    <col min="2" max="15" width="5.875" style="7"/>
    <col min="16" max="32" width="5.875" style="7" customWidth="1"/>
    <col min="33" max="33" width="6" style="7" customWidth="1"/>
    <col min="34" max="34" width="2.5" style="7" customWidth="1"/>
    <col min="35" max="48" width="5.875" style="7" customWidth="1"/>
    <col min="49" max="16384" width="9" style="7"/>
  </cols>
  <sheetData>
    <row r="1" spans="2:49" ht="14.25" customHeight="1">
      <c r="B1" s="27"/>
      <c r="C1" s="27"/>
      <c r="D1" s="27"/>
      <c r="E1" s="27"/>
      <c r="F1" s="27"/>
      <c r="G1" s="27"/>
      <c r="H1" s="27"/>
      <c r="I1" s="27"/>
      <c r="J1" s="27"/>
      <c r="K1" s="27"/>
      <c r="L1" s="27"/>
      <c r="M1" s="27"/>
      <c r="N1" s="27"/>
      <c r="O1" s="27"/>
      <c r="P1" s="27"/>
      <c r="Q1" s="27"/>
      <c r="R1" s="1043"/>
      <c r="S1" s="1043"/>
      <c r="T1" s="1043"/>
      <c r="U1" s="1043"/>
      <c r="V1" s="1043"/>
      <c r="W1" s="1043"/>
      <c r="X1" s="1043"/>
      <c r="Y1" s="1043"/>
      <c r="Z1" s="1043"/>
      <c r="AA1" s="1043"/>
      <c r="AB1" s="1043"/>
      <c r="AC1" s="1043"/>
      <c r="AD1" s="1043"/>
      <c r="AE1" s="1043"/>
      <c r="AF1" s="1043"/>
      <c r="AG1" s="1043"/>
      <c r="AH1" s="1043"/>
      <c r="AI1" s="1043"/>
      <c r="AJ1" s="1043"/>
      <c r="AK1" s="1043"/>
      <c r="AL1" s="1043"/>
      <c r="AM1" s="1043"/>
      <c r="AN1" s="1043"/>
      <c r="AO1" s="1043"/>
      <c r="AP1" s="1043"/>
      <c r="AQ1" s="1043"/>
      <c r="AR1" s="1043"/>
      <c r="AS1" s="1043"/>
      <c r="AT1" s="1043"/>
      <c r="AU1" s="1043"/>
      <c r="AV1" s="1043"/>
    </row>
    <row r="2" spans="2:49" ht="14.25" customHeight="1">
      <c r="B2" s="7" t="s">
        <v>201</v>
      </c>
      <c r="R2" s="7" t="s">
        <v>195</v>
      </c>
    </row>
    <row r="3" spans="2:49" ht="14.25" customHeight="1">
      <c r="L3" s="1044" t="s">
        <v>0</v>
      </c>
      <c r="M3" s="1044"/>
      <c r="N3" s="1030"/>
      <c r="O3" s="1031"/>
      <c r="P3" s="1031"/>
      <c r="Q3" s="1032"/>
      <c r="R3" s="9"/>
      <c r="S3" s="1035" t="s">
        <v>114</v>
      </c>
      <c r="T3" s="1035"/>
      <c r="U3" s="1035"/>
      <c r="V3" s="122"/>
      <c r="AB3" s="1047" t="s">
        <v>0</v>
      </c>
      <c r="AC3" s="1048"/>
      <c r="AD3" s="1030">
        <v>45778</v>
      </c>
      <c r="AE3" s="1031"/>
      <c r="AF3" s="1031"/>
      <c r="AG3" s="1032"/>
      <c r="AT3" s="28"/>
      <c r="AU3" s="28"/>
      <c r="AV3" s="28"/>
      <c r="AW3" s="28"/>
    </row>
    <row r="4" spans="2:49" ht="14.25" customHeight="1">
      <c r="S4" s="1035"/>
      <c r="T4" s="1035"/>
      <c r="U4" s="1035"/>
    </row>
    <row r="6" spans="2:49" ht="14.25" customHeight="1">
      <c r="B6" s="1036" t="s">
        <v>98</v>
      </c>
      <c r="C6" s="1036"/>
      <c r="D6" s="1036"/>
      <c r="E6" s="1036"/>
      <c r="F6" s="1036"/>
      <c r="G6" s="1036"/>
      <c r="H6" s="10"/>
      <c r="R6" s="1036" t="s">
        <v>98</v>
      </c>
      <c r="S6" s="1036"/>
      <c r="T6" s="1036"/>
      <c r="U6" s="1036"/>
      <c r="V6" s="1036"/>
      <c r="W6" s="1036"/>
      <c r="AG6" s="19"/>
      <c r="AH6" s="19"/>
    </row>
    <row r="7" spans="2:49" ht="14.25" customHeight="1">
      <c r="B7" s="18"/>
      <c r="C7" s="31" t="s">
        <v>99</v>
      </c>
      <c r="D7" s="1019" t="s">
        <v>109</v>
      </c>
      <c r="E7" s="1019"/>
      <c r="F7" s="1019"/>
      <c r="G7" s="12" t="s">
        <v>100</v>
      </c>
      <c r="H7" s="12"/>
      <c r="R7" s="18"/>
      <c r="S7" s="31" t="s">
        <v>99</v>
      </c>
      <c r="T7" s="1019" t="s">
        <v>109</v>
      </c>
      <c r="U7" s="1019"/>
      <c r="V7" s="1019"/>
      <c r="W7" s="12" t="s">
        <v>100</v>
      </c>
    </row>
    <row r="8" spans="2:49" ht="14.25" customHeight="1">
      <c r="K8" s="71" t="s">
        <v>126</v>
      </c>
      <c r="L8" s="1034">
        <f>情報シート!C4</f>
        <v>0</v>
      </c>
      <c r="M8" s="1034"/>
      <c r="AA8" s="71" t="s">
        <v>126</v>
      </c>
      <c r="AB8" s="1034" t="str">
        <f>情報シート!S4</f>
        <v>850-8570</v>
      </c>
      <c r="AC8" s="1034"/>
    </row>
    <row r="9" spans="2:49" ht="14.25" customHeight="1">
      <c r="J9" s="1021" t="s">
        <v>1</v>
      </c>
      <c r="K9" s="1021"/>
      <c r="L9" s="1045">
        <f>情報シート!C5</f>
        <v>0</v>
      </c>
      <c r="M9" s="1045"/>
      <c r="N9" s="1045"/>
      <c r="O9" s="1045"/>
      <c r="P9" s="1045"/>
      <c r="Q9" s="135"/>
      <c r="Z9" s="1021" t="s">
        <v>1</v>
      </c>
      <c r="AA9" s="1021"/>
      <c r="AB9" s="1029" t="str">
        <f>情報シート!S5</f>
        <v>長崎県長崎市△△町○番〇▼号</v>
      </c>
      <c r="AC9" s="1029"/>
      <c r="AD9" s="1029"/>
      <c r="AE9" s="1029"/>
      <c r="AF9" s="1029"/>
      <c r="AG9" s="135"/>
      <c r="AP9" s="18"/>
      <c r="AQ9" s="18"/>
      <c r="AR9" s="18"/>
      <c r="AS9" s="18"/>
      <c r="AT9" s="18"/>
      <c r="AU9" s="18"/>
      <c r="AV9" s="18"/>
    </row>
    <row r="10" spans="2:49" ht="14.25" customHeight="1">
      <c r="J10" s="1021"/>
      <c r="K10" s="1021"/>
      <c r="L10" s="1045">
        <f>情報シート!C6</f>
        <v>0</v>
      </c>
      <c r="M10" s="1045"/>
      <c r="N10" s="1045"/>
      <c r="O10" s="1045"/>
      <c r="P10" s="1045"/>
      <c r="Q10" s="135"/>
      <c r="Z10" s="1021"/>
      <c r="AA10" s="1021"/>
      <c r="AB10" s="1029" t="str">
        <f>情報シート!S6</f>
        <v>長崎■■ビル　５階</v>
      </c>
      <c r="AC10" s="1029"/>
      <c r="AD10" s="1029"/>
      <c r="AE10" s="1029"/>
      <c r="AF10" s="1029"/>
      <c r="AG10" s="135"/>
      <c r="AP10" s="18"/>
      <c r="AQ10" s="18"/>
      <c r="AR10" s="18"/>
      <c r="AS10" s="18"/>
      <c r="AT10" s="18"/>
      <c r="AU10" s="18"/>
      <c r="AV10" s="18"/>
    </row>
    <row r="11" spans="2:49" ht="14.25" customHeight="1">
      <c r="J11" s="1021" t="s">
        <v>2</v>
      </c>
      <c r="K11" s="1021"/>
      <c r="L11" s="1046">
        <f>情報シート!C7</f>
        <v>0</v>
      </c>
      <c r="M11" s="1046"/>
      <c r="N11" s="1046"/>
      <c r="O11" s="1046"/>
      <c r="P11" s="1046"/>
      <c r="Q11" s="136" t="s">
        <v>156</v>
      </c>
      <c r="Z11" s="1021" t="s">
        <v>2</v>
      </c>
      <c r="AA11" s="1021"/>
      <c r="AB11" s="1028" t="str">
        <f>情報シート!S7</f>
        <v>○●旅行株式会社</v>
      </c>
      <c r="AC11" s="1028"/>
      <c r="AD11" s="1028"/>
      <c r="AE11" s="1028"/>
      <c r="AF11" s="1028"/>
      <c r="AG11" s="136" t="s">
        <v>156</v>
      </c>
      <c r="AP11" s="18"/>
      <c r="AQ11" s="18"/>
      <c r="AR11" s="18"/>
      <c r="AS11" s="18"/>
      <c r="AT11" s="18"/>
      <c r="AU11" s="18"/>
      <c r="AV11" s="18"/>
    </row>
    <row r="12" spans="2:49" ht="14.25" customHeight="1">
      <c r="J12" s="1021"/>
      <c r="K12" s="1021"/>
      <c r="L12" s="1045">
        <f>情報シート!C8</f>
        <v>0</v>
      </c>
      <c r="M12" s="1045"/>
      <c r="N12" s="1045"/>
      <c r="O12" s="1045"/>
      <c r="P12" s="1045"/>
      <c r="Q12" s="135"/>
      <c r="Z12" s="1021"/>
      <c r="AA12" s="1021"/>
      <c r="AB12" s="1029" t="str">
        <f>情報シート!S8</f>
        <v>長崎支店</v>
      </c>
      <c r="AC12" s="1029"/>
      <c r="AD12" s="1029"/>
      <c r="AE12" s="1029"/>
      <c r="AF12" s="1029"/>
      <c r="AG12" s="135"/>
      <c r="AP12" s="18"/>
      <c r="AQ12" s="18"/>
      <c r="AR12" s="18"/>
      <c r="AS12" s="18"/>
      <c r="AT12" s="18"/>
      <c r="AU12" s="18"/>
      <c r="AV12" s="18"/>
    </row>
    <row r="13" spans="2:49" ht="14.25" customHeight="1">
      <c r="J13" s="1020" t="s">
        <v>3</v>
      </c>
      <c r="K13" s="1020"/>
      <c r="L13" s="1033">
        <f>情報シート!C10</f>
        <v>0</v>
      </c>
      <c r="M13" s="1033"/>
      <c r="N13" s="1033"/>
      <c r="O13" s="1033"/>
      <c r="P13" s="1033"/>
      <c r="Q13" s="126"/>
      <c r="Z13" s="1020" t="s">
        <v>3</v>
      </c>
      <c r="AA13" s="1020"/>
      <c r="AB13" s="1042" t="str">
        <f>情報シート!S10</f>
        <v>支店長</v>
      </c>
      <c r="AC13" s="1042"/>
      <c r="AD13" s="1042"/>
      <c r="AE13" s="1042"/>
      <c r="AF13" s="1042"/>
      <c r="AG13" s="126"/>
      <c r="AP13" s="18"/>
      <c r="AQ13" s="18"/>
      <c r="AR13" s="18"/>
      <c r="AS13" s="18"/>
      <c r="AT13" s="18"/>
      <c r="AU13" s="18"/>
      <c r="AV13" s="18"/>
    </row>
    <row r="14" spans="2:49" ht="14.25" customHeight="1">
      <c r="J14" s="1020" t="s">
        <v>4</v>
      </c>
      <c r="K14" s="1020"/>
      <c r="L14" s="1037">
        <f>情報シート!C11</f>
        <v>0</v>
      </c>
      <c r="M14" s="1037"/>
      <c r="N14" s="1037"/>
      <c r="O14" s="1037"/>
      <c r="P14" s="138" t="s">
        <v>5</v>
      </c>
      <c r="Q14" s="137"/>
      <c r="Z14" s="1020" t="s">
        <v>4</v>
      </c>
      <c r="AA14" s="1020"/>
      <c r="AB14" s="1024" t="str">
        <f>情報シート!S11</f>
        <v>長崎　太郎</v>
      </c>
      <c r="AC14" s="1024"/>
      <c r="AD14" s="1024"/>
      <c r="AE14" s="1024"/>
      <c r="AF14" s="13" t="s">
        <v>5</v>
      </c>
      <c r="AG14" s="137"/>
      <c r="AP14" s="18"/>
      <c r="AQ14" s="18"/>
      <c r="AR14" s="18"/>
      <c r="AS14" s="18"/>
      <c r="AT14" s="18"/>
      <c r="AU14" s="18"/>
      <c r="AV14" s="18"/>
    </row>
    <row r="15" spans="2:49" ht="14.25" customHeight="1">
      <c r="J15" s="1020" t="s">
        <v>6</v>
      </c>
      <c r="K15" s="1020"/>
      <c r="L15" s="1033">
        <f>情報シート!C9</f>
        <v>0</v>
      </c>
      <c r="M15" s="1033"/>
      <c r="N15" s="1033"/>
      <c r="O15" s="1033"/>
      <c r="P15" s="1033"/>
      <c r="Q15" s="126"/>
      <c r="Z15" s="1020" t="s">
        <v>6</v>
      </c>
      <c r="AA15" s="1020"/>
      <c r="AB15" s="1028" t="str">
        <f>情報シート!S9</f>
        <v>長崎県知事登録旅行業　第○－△□○号</v>
      </c>
      <c r="AC15" s="1028"/>
      <c r="AD15" s="1028"/>
      <c r="AE15" s="1028"/>
      <c r="AF15" s="1028"/>
      <c r="AG15" s="126"/>
      <c r="AP15" s="18"/>
      <c r="AQ15" s="18"/>
      <c r="AR15" s="18"/>
      <c r="AS15" s="18"/>
      <c r="AT15" s="18"/>
      <c r="AU15" s="18"/>
      <c r="AV15" s="18"/>
    </row>
    <row r="16" spans="2:49" ht="14.25" customHeight="1">
      <c r="Z16" s="20" t="s">
        <v>58</v>
      </c>
      <c r="AP16" s="16"/>
    </row>
    <row r="19" spans="3:48" ht="14.25" customHeight="1">
      <c r="C19" s="1027" t="s">
        <v>189</v>
      </c>
      <c r="D19" s="1027"/>
      <c r="E19" s="1027"/>
      <c r="F19" s="1027"/>
      <c r="G19" s="1027"/>
      <c r="H19" s="1027"/>
      <c r="I19" s="1027"/>
      <c r="J19" s="1027"/>
      <c r="K19" s="1027"/>
      <c r="L19" s="1027"/>
      <c r="M19" s="1040"/>
      <c r="N19" s="1040" t="s">
        <v>13</v>
      </c>
      <c r="O19" s="163"/>
      <c r="P19" s="163"/>
      <c r="S19" s="1027" t="s">
        <v>189</v>
      </c>
      <c r="T19" s="1027"/>
      <c r="U19" s="1027"/>
      <c r="V19" s="1027"/>
      <c r="W19" s="1027"/>
      <c r="X19" s="1027"/>
      <c r="Y19" s="1027"/>
      <c r="Z19" s="1027"/>
      <c r="AA19" s="1027"/>
      <c r="AB19" s="1027"/>
      <c r="AC19" s="1038">
        <v>5</v>
      </c>
      <c r="AD19" s="1038" t="s">
        <v>13</v>
      </c>
      <c r="AJ19" s="565" t="s">
        <v>12</v>
      </c>
      <c r="AK19" s="565"/>
      <c r="AL19" s="565"/>
      <c r="AM19" s="565"/>
      <c r="AN19" s="565"/>
      <c r="AO19" s="565"/>
      <c r="AP19" s="565"/>
      <c r="AQ19" s="565"/>
      <c r="AR19" s="565"/>
      <c r="AS19" s="29"/>
      <c r="AT19" s="19" t="s">
        <v>13</v>
      </c>
    </row>
    <row r="20" spans="3:48" ht="14.25" customHeight="1">
      <c r="C20" s="1027"/>
      <c r="D20" s="1027"/>
      <c r="E20" s="1027"/>
      <c r="F20" s="1027"/>
      <c r="G20" s="1027"/>
      <c r="H20" s="1027"/>
      <c r="I20" s="1027"/>
      <c r="J20" s="1027"/>
      <c r="K20" s="1027"/>
      <c r="L20" s="1027"/>
      <c r="M20" s="1041"/>
      <c r="N20" s="1040"/>
      <c r="O20" s="163"/>
      <c r="P20" s="163"/>
      <c r="S20" s="1027"/>
      <c r="T20" s="1027"/>
      <c r="U20" s="1027"/>
      <c r="V20" s="1027"/>
      <c r="W20" s="1027"/>
      <c r="X20" s="1027"/>
      <c r="Y20" s="1027"/>
      <c r="Z20" s="1027"/>
      <c r="AA20" s="1027"/>
      <c r="AB20" s="1027"/>
      <c r="AC20" s="1039"/>
      <c r="AD20" s="1038"/>
      <c r="AJ20" s="17"/>
      <c r="AK20" s="17"/>
      <c r="AL20" s="17"/>
      <c r="AM20" s="17"/>
      <c r="AN20" s="17"/>
      <c r="AO20" s="17"/>
      <c r="AP20" s="17"/>
      <c r="AQ20" s="17"/>
      <c r="AR20" s="17"/>
      <c r="AS20" s="19"/>
      <c r="AT20" s="19"/>
    </row>
    <row r="21" spans="3:48" ht="14.25" customHeight="1">
      <c r="C21" s="163"/>
      <c r="D21" s="163"/>
      <c r="E21" s="163"/>
      <c r="F21" s="163"/>
      <c r="G21" s="163"/>
      <c r="H21" s="163"/>
      <c r="I21" s="163"/>
      <c r="J21" s="163"/>
      <c r="K21" s="163"/>
      <c r="L21" s="163"/>
      <c r="M21" s="163"/>
      <c r="N21" s="163"/>
      <c r="O21" s="163"/>
      <c r="P21" s="163"/>
      <c r="AJ21" s="17"/>
      <c r="AK21" s="17"/>
      <c r="AL21" s="17"/>
      <c r="AM21" s="17"/>
      <c r="AN21" s="17"/>
      <c r="AO21" s="17"/>
      <c r="AP21" s="17"/>
      <c r="AQ21" s="17"/>
      <c r="AR21" s="17"/>
      <c r="AS21" s="19"/>
      <c r="AT21" s="19"/>
    </row>
    <row r="22" spans="3:48" ht="14.25" customHeight="1">
      <c r="C22" s="163"/>
      <c r="D22" s="163"/>
      <c r="E22" s="163"/>
      <c r="F22" s="163"/>
      <c r="G22" s="163"/>
      <c r="H22" s="163"/>
      <c r="I22" s="163"/>
      <c r="J22" s="163"/>
      <c r="K22" s="163"/>
      <c r="L22" s="163"/>
      <c r="M22" s="163"/>
      <c r="N22" s="163"/>
      <c r="O22" s="163"/>
      <c r="P22" s="163"/>
      <c r="Q22" s="19"/>
      <c r="AG22" s="19"/>
      <c r="AI22" s="1049">
        <v>45810</v>
      </c>
      <c r="AJ22" s="1050"/>
      <c r="AK22" s="1051"/>
    </row>
    <row r="23" spans="3:48" ht="14.25" customHeight="1">
      <c r="C23" s="1026">
        <v>45748</v>
      </c>
      <c r="D23" s="1026"/>
      <c r="E23" s="1026"/>
      <c r="F23" s="201" t="s">
        <v>190</v>
      </c>
      <c r="G23" s="163"/>
      <c r="H23" s="163"/>
      <c r="I23" s="163"/>
      <c r="J23" s="163"/>
      <c r="K23" s="163"/>
      <c r="L23" s="163"/>
      <c r="M23" s="163"/>
      <c r="N23" s="163"/>
      <c r="O23" s="163"/>
      <c r="P23" s="163"/>
      <c r="Q23" s="141"/>
      <c r="S23" s="1026">
        <v>45748</v>
      </c>
      <c r="T23" s="1026"/>
      <c r="U23" s="1026"/>
      <c r="V23" s="201" t="s">
        <v>190</v>
      </c>
      <c r="W23" s="163"/>
      <c r="X23" s="163"/>
      <c r="AG23" s="141"/>
      <c r="AI23" s="1049">
        <v>45748</v>
      </c>
      <c r="AJ23" s="1050"/>
      <c r="AK23" s="1051"/>
      <c r="AL23" s="1052" t="s">
        <v>23</v>
      </c>
      <c r="AM23" s="1052"/>
      <c r="AN23" s="1052"/>
      <c r="AO23" s="1052"/>
      <c r="AP23" s="1052"/>
      <c r="AQ23" s="1052"/>
      <c r="AR23" s="1052"/>
      <c r="AS23" s="1052"/>
      <c r="AT23" s="1052"/>
      <c r="AU23" s="1052"/>
      <c r="AV23" s="1052"/>
    </row>
    <row r="24" spans="3:48" ht="14.25" customHeight="1">
      <c r="C24" s="201" t="s">
        <v>196</v>
      </c>
      <c r="D24" s="203"/>
      <c r="E24" s="203"/>
      <c r="F24" s="203"/>
      <c r="G24" s="203"/>
      <c r="H24" s="203"/>
      <c r="I24" s="203"/>
      <c r="J24" s="203"/>
      <c r="K24" s="203"/>
      <c r="L24" s="203"/>
      <c r="M24" s="203"/>
      <c r="N24" s="203"/>
      <c r="O24" s="203"/>
      <c r="P24" s="203"/>
      <c r="Q24" s="141"/>
      <c r="S24" s="201" t="s">
        <v>196</v>
      </c>
      <c r="T24" s="203"/>
      <c r="U24" s="203"/>
      <c r="V24" s="203"/>
      <c r="W24" s="203"/>
      <c r="X24" s="203"/>
      <c r="Y24" s="141"/>
      <c r="Z24" s="141"/>
      <c r="AA24" s="141"/>
      <c r="AB24" s="141"/>
      <c r="AC24" s="141"/>
      <c r="AD24" s="141"/>
      <c r="AE24" s="141"/>
      <c r="AF24" s="141"/>
      <c r="AG24" s="141"/>
      <c r="AI24" s="7" t="s">
        <v>25</v>
      </c>
      <c r="AJ24" s="19"/>
      <c r="AK24" s="19"/>
      <c r="AL24" s="19"/>
      <c r="AM24" s="19"/>
      <c r="AN24" s="19"/>
      <c r="AO24" s="19"/>
      <c r="AP24" s="19"/>
      <c r="AQ24" s="19"/>
      <c r="AR24" s="19"/>
      <c r="AS24" s="19"/>
      <c r="AT24" s="19"/>
      <c r="AU24" s="19"/>
      <c r="AV24" s="19"/>
    </row>
    <row r="25" spans="3:48" ht="14.25" customHeight="1">
      <c r="C25" s="201" t="s">
        <v>160</v>
      </c>
      <c r="D25" s="163"/>
      <c r="E25" s="163"/>
      <c r="F25" s="163"/>
      <c r="G25" s="202"/>
      <c r="H25" s="202"/>
      <c r="I25" s="202"/>
      <c r="J25" s="202"/>
      <c r="K25" s="202"/>
      <c r="L25" s="202"/>
      <c r="M25" s="202"/>
      <c r="N25" s="201"/>
      <c r="O25" s="163"/>
      <c r="P25" s="163"/>
      <c r="S25" s="19" t="s">
        <v>160</v>
      </c>
      <c r="W25" s="17"/>
      <c r="X25" s="17"/>
      <c r="Y25" s="17"/>
      <c r="Z25" s="17"/>
      <c r="AA25" s="17"/>
      <c r="AB25" s="17"/>
      <c r="AC25" s="17"/>
      <c r="AD25" s="19"/>
      <c r="AI25" s="7" t="s">
        <v>24</v>
      </c>
      <c r="AJ25" s="19"/>
      <c r="AK25" s="19"/>
      <c r="AL25" s="19"/>
      <c r="AM25" s="19"/>
      <c r="AN25" s="19"/>
      <c r="AO25" s="19"/>
      <c r="AP25" s="19"/>
      <c r="AQ25" s="19"/>
      <c r="AR25" s="19"/>
      <c r="AS25" s="19"/>
      <c r="AT25" s="19"/>
      <c r="AU25" s="19"/>
      <c r="AV25" s="19"/>
    </row>
    <row r="27" spans="3:48" ht="14.25" customHeight="1">
      <c r="V27" s="141"/>
      <c r="W27" s="141"/>
      <c r="X27" s="141"/>
      <c r="Y27" s="141"/>
      <c r="Z27" s="141"/>
      <c r="AA27" s="141"/>
      <c r="AB27" s="141"/>
      <c r="AC27" s="141"/>
      <c r="AD27" s="141"/>
      <c r="AE27" s="141"/>
      <c r="AF27" s="141"/>
    </row>
    <row r="30" spans="3:48" ht="14.25" customHeight="1">
      <c r="I30" s="12" t="s">
        <v>7</v>
      </c>
      <c r="Y30" s="12" t="s">
        <v>7</v>
      </c>
    </row>
    <row r="31" spans="3:48" ht="14.25" customHeight="1">
      <c r="AO31" s="12" t="s">
        <v>7</v>
      </c>
    </row>
    <row r="33" spans="3:48" ht="14.25" customHeight="1">
      <c r="C33" s="1025" t="s">
        <v>8</v>
      </c>
      <c r="D33" s="1025"/>
      <c r="E33" s="1025"/>
      <c r="F33" s="19"/>
      <c r="G33" s="19"/>
      <c r="H33" s="19"/>
      <c r="I33" s="19"/>
      <c r="J33" s="19"/>
      <c r="K33" s="19"/>
      <c r="L33" s="19"/>
      <c r="M33" s="19"/>
      <c r="N33" s="19"/>
      <c r="O33" s="19"/>
      <c r="P33" s="19"/>
      <c r="Q33" s="19"/>
      <c r="S33" s="1066" t="s">
        <v>8</v>
      </c>
      <c r="T33" s="1066"/>
      <c r="U33" s="1066"/>
      <c r="V33" s="19"/>
      <c r="W33" s="19"/>
      <c r="X33" s="19"/>
      <c r="Y33" s="19"/>
      <c r="Z33" s="19"/>
      <c r="AA33" s="19"/>
      <c r="AB33" s="19"/>
      <c r="AC33" s="19"/>
      <c r="AD33" s="19"/>
      <c r="AE33" s="19"/>
      <c r="AF33" s="19"/>
    </row>
    <row r="34" spans="3:48" ht="14.25" customHeight="1">
      <c r="C34" s="163" t="s">
        <v>179</v>
      </c>
      <c r="S34" s="163" t="s">
        <v>193</v>
      </c>
      <c r="T34" s="163"/>
      <c r="U34" s="163"/>
      <c r="AI34" s="1025" t="s">
        <v>8</v>
      </c>
      <c r="AJ34" s="1025"/>
      <c r="AK34" s="1025"/>
      <c r="AL34" s="19"/>
      <c r="AM34" s="19"/>
      <c r="AN34" s="19"/>
      <c r="AO34" s="19"/>
      <c r="AP34" s="19"/>
      <c r="AQ34" s="19"/>
      <c r="AR34" s="19"/>
      <c r="AS34" s="19"/>
      <c r="AT34" s="19"/>
      <c r="AU34" s="19"/>
      <c r="AV34" s="19"/>
    </row>
    <row r="35" spans="3:48" ht="14.25" customHeight="1">
      <c r="C35" s="163" t="s">
        <v>197</v>
      </c>
      <c r="S35" s="163" t="s">
        <v>197</v>
      </c>
      <c r="T35" s="163"/>
      <c r="U35" s="163"/>
      <c r="AI35" s="7" t="s">
        <v>161</v>
      </c>
    </row>
    <row r="36" spans="3:48" ht="14.25" customHeight="1">
      <c r="C36" s="163" t="s">
        <v>180</v>
      </c>
      <c r="S36" s="163" t="s">
        <v>180</v>
      </c>
      <c r="T36" s="163"/>
      <c r="U36" s="163"/>
      <c r="AI36" s="7" t="s">
        <v>162</v>
      </c>
    </row>
    <row r="37" spans="3:48" ht="14.25" customHeight="1">
      <c r="C37" s="7" t="s">
        <v>188</v>
      </c>
      <c r="S37" s="163" t="s">
        <v>188</v>
      </c>
      <c r="T37" s="163"/>
      <c r="U37" s="163"/>
      <c r="AI37" s="7" t="s">
        <v>14</v>
      </c>
    </row>
    <row r="38" spans="3:48" ht="14.25" customHeight="1">
      <c r="C38" s="7" t="s">
        <v>187</v>
      </c>
      <c r="S38" s="163" t="s">
        <v>187</v>
      </c>
      <c r="T38" s="163"/>
      <c r="U38" s="163"/>
      <c r="AI38" s="7" t="s">
        <v>115</v>
      </c>
    </row>
    <row r="39" spans="3:48" ht="14.25" customHeight="1">
      <c r="D39" s="7" t="s">
        <v>186</v>
      </c>
      <c r="S39" s="163"/>
      <c r="T39" s="163" t="s">
        <v>186</v>
      </c>
      <c r="U39" s="163"/>
      <c r="AI39" s="7" t="s">
        <v>116</v>
      </c>
    </row>
    <row r="40" spans="3:48" ht="14.25" customHeight="1">
      <c r="C40" s="7" t="s">
        <v>185</v>
      </c>
      <c r="D40" s="8"/>
      <c r="S40" s="163" t="s">
        <v>185</v>
      </c>
      <c r="T40" s="109"/>
      <c r="U40" s="163"/>
      <c r="AI40" s="7" t="s">
        <v>118</v>
      </c>
      <c r="AJ40" s="8"/>
    </row>
    <row r="41" spans="3:48" ht="14.25" customHeight="1">
      <c r="D41" s="7" t="s">
        <v>604</v>
      </c>
      <c r="E41" s="8"/>
      <c r="F41" s="8"/>
      <c r="G41" s="8"/>
      <c r="H41" s="8"/>
      <c r="I41" s="8"/>
      <c r="J41" s="8"/>
      <c r="K41" s="8"/>
      <c r="L41" s="8"/>
      <c r="M41" s="8"/>
      <c r="N41" s="8"/>
      <c r="O41" s="8"/>
      <c r="P41" s="8"/>
      <c r="Q41" s="8"/>
      <c r="S41" s="163"/>
      <c r="T41" s="163" t="s">
        <v>604</v>
      </c>
      <c r="U41" s="109"/>
      <c r="V41" s="8"/>
      <c r="W41" s="8"/>
      <c r="X41" s="8"/>
      <c r="Y41" s="8"/>
      <c r="Z41" s="8"/>
      <c r="AA41" s="8"/>
      <c r="AB41" s="8"/>
      <c r="AC41" s="8"/>
      <c r="AD41" s="8"/>
      <c r="AE41" s="8"/>
      <c r="AI41" s="7" t="s">
        <v>119</v>
      </c>
    </row>
    <row r="42" spans="3:48" ht="14.25" customHeight="1">
      <c r="D42" s="7" t="s">
        <v>181</v>
      </c>
      <c r="S42" s="163"/>
      <c r="T42" s="163" t="s">
        <v>181</v>
      </c>
      <c r="U42" s="163"/>
      <c r="AI42" s="7" t="s">
        <v>117</v>
      </c>
      <c r="AK42" s="8"/>
      <c r="AL42" s="8"/>
      <c r="AM42" s="8"/>
      <c r="AN42" s="8"/>
      <c r="AO42" s="8"/>
      <c r="AP42" s="8"/>
      <c r="AQ42" s="8"/>
      <c r="AR42" s="8"/>
      <c r="AS42" s="8"/>
      <c r="AT42" s="8"/>
      <c r="AU42" s="8"/>
    </row>
    <row r="43" spans="3:48" ht="14.25" customHeight="1">
      <c r="C43" s="7" t="s">
        <v>184</v>
      </c>
      <c r="S43" s="163" t="s">
        <v>184</v>
      </c>
      <c r="T43" s="163"/>
      <c r="U43" s="163"/>
    </row>
    <row r="44" spans="3:48" ht="14.25" customHeight="1">
      <c r="D44" s="7" t="s">
        <v>604</v>
      </c>
      <c r="S44" s="163"/>
      <c r="T44" s="7" t="s">
        <v>604</v>
      </c>
      <c r="U44" s="163"/>
    </row>
    <row r="45" spans="3:48" ht="14.25" customHeight="1">
      <c r="D45" s="7" t="s">
        <v>181</v>
      </c>
      <c r="S45" s="163"/>
      <c r="T45" s="163" t="s">
        <v>181</v>
      </c>
      <c r="U45" s="163"/>
    </row>
    <row r="46" spans="3:48" ht="14.25" customHeight="1">
      <c r="D46" s="7" t="s">
        <v>183</v>
      </c>
      <c r="S46" s="163"/>
      <c r="T46" s="163" t="s">
        <v>183</v>
      </c>
      <c r="U46" s="163"/>
    </row>
    <row r="47" spans="3:48" ht="14.25" customHeight="1">
      <c r="C47" s="7" t="s">
        <v>182</v>
      </c>
      <c r="S47" s="163" t="s">
        <v>182</v>
      </c>
      <c r="T47" s="163"/>
      <c r="U47" s="163"/>
    </row>
    <row r="49" spans="9:47" ht="14.25" customHeight="1">
      <c r="Y49" s="1022" t="s">
        <v>9</v>
      </c>
      <c r="Z49" s="1022"/>
      <c r="AA49" s="1023" t="str">
        <f>情報シート!S12</f>
        <v>長崎　次郎</v>
      </c>
      <c r="AB49" s="1023"/>
      <c r="AC49" s="1023"/>
      <c r="AD49" s="1023"/>
      <c r="AE49" s="1023"/>
      <c r="AF49" s="1023"/>
    </row>
    <row r="50" spans="9:47" ht="14.25" customHeight="1">
      <c r="I50" s="1022" t="s">
        <v>9</v>
      </c>
      <c r="J50" s="1022"/>
      <c r="K50" s="1023">
        <f>情報シート!C12</f>
        <v>0</v>
      </c>
      <c r="L50" s="1023"/>
      <c r="M50" s="1023"/>
      <c r="N50" s="1023"/>
      <c r="O50" s="1023"/>
      <c r="P50" s="1023"/>
      <c r="Q50" s="131"/>
      <c r="Y50" s="1022"/>
      <c r="Z50" s="1022"/>
      <c r="AA50" s="1023"/>
      <c r="AB50" s="1023"/>
      <c r="AC50" s="1023"/>
      <c r="AD50" s="1023"/>
      <c r="AE50" s="1023"/>
      <c r="AF50" s="1023"/>
      <c r="AO50" s="1053" t="s">
        <v>9</v>
      </c>
      <c r="AP50" s="1053"/>
      <c r="AQ50" s="1054">
        <f>情報シート!AH12</f>
        <v>0</v>
      </c>
      <c r="AR50" s="1055"/>
      <c r="AS50" s="1055"/>
      <c r="AT50" s="1055"/>
      <c r="AU50" s="1056"/>
    </row>
    <row r="51" spans="9:47" ht="14.25" customHeight="1">
      <c r="I51" s="1022"/>
      <c r="J51" s="1022"/>
      <c r="K51" s="1023"/>
      <c r="L51" s="1023"/>
      <c r="M51" s="1023"/>
      <c r="N51" s="1023"/>
      <c r="O51" s="1023"/>
      <c r="P51" s="1023"/>
      <c r="Q51" s="131"/>
      <c r="Y51" s="1022" t="s">
        <v>10</v>
      </c>
      <c r="Z51" s="1022"/>
      <c r="AA51" s="1023" t="str">
        <f>情報シート!S13</f>
        <v>095-8〇○-△□△○</v>
      </c>
      <c r="AB51" s="1023"/>
      <c r="AC51" s="1023"/>
      <c r="AD51" s="1023"/>
      <c r="AE51" s="1023"/>
      <c r="AF51" s="1023"/>
      <c r="AO51" s="1053"/>
      <c r="AP51" s="1053"/>
      <c r="AQ51" s="1057"/>
      <c r="AR51" s="1058"/>
      <c r="AS51" s="1058"/>
      <c r="AT51" s="1058"/>
      <c r="AU51" s="1059"/>
    </row>
    <row r="52" spans="9:47" ht="14.25" customHeight="1">
      <c r="I52" s="1022" t="s">
        <v>10</v>
      </c>
      <c r="J52" s="1022"/>
      <c r="K52" s="1023">
        <f>情報シート!C13</f>
        <v>0</v>
      </c>
      <c r="L52" s="1023"/>
      <c r="M52" s="1023"/>
      <c r="N52" s="1023"/>
      <c r="O52" s="1023"/>
      <c r="P52" s="1023"/>
      <c r="Q52" s="131"/>
      <c r="Y52" s="1022"/>
      <c r="Z52" s="1022"/>
      <c r="AA52" s="1023"/>
      <c r="AB52" s="1023"/>
      <c r="AC52" s="1023"/>
      <c r="AD52" s="1023"/>
      <c r="AE52" s="1023"/>
      <c r="AF52" s="1023"/>
      <c r="AO52" s="1053" t="s">
        <v>10</v>
      </c>
      <c r="AP52" s="1053"/>
      <c r="AQ52" s="1054">
        <f>情報シート!AH13</f>
        <v>0</v>
      </c>
      <c r="AR52" s="1055"/>
      <c r="AS52" s="1055"/>
      <c r="AT52" s="1055"/>
      <c r="AU52" s="1056"/>
    </row>
    <row r="53" spans="9:47" ht="14.25" customHeight="1">
      <c r="I53" s="1022"/>
      <c r="J53" s="1022"/>
      <c r="K53" s="1023"/>
      <c r="L53" s="1023"/>
      <c r="M53" s="1023"/>
      <c r="N53" s="1023"/>
      <c r="O53" s="1023"/>
      <c r="P53" s="1023"/>
      <c r="Q53" s="131"/>
      <c r="Y53" s="1022" t="s">
        <v>11</v>
      </c>
      <c r="Z53" s="1022"/>
      <c r="AA53" s="1023" t="str">
        <f>情報シート!S14</f>
        <v>aaabbbi@ngswwwooo.com</v>
      </c>
      <c r="AB53" s="1023"/>
      <c r="AC53" s="1023"/>
      <c r="AD53" s="1023"/>
      <c r="AE53" s="1023"/>
      <c r="AF53" s="1023"/>
      <c r="AO53" s="1053"/>
      <c r="AP53" s="1053"/>
      <c r="AQ53" s="1057"/>
      <c r="AR53" s="1058"/>
      <c r="AS53" s="1058"/>
      <c r="AT53" s="1058"/>
      <c r="AU53" s="1059"/>
    </row>
    <row r="54" spans="9:47" ht="14.25" customHeight="1">
      <c r="I54" s="1022" t="s">
        <v>11</v>
      </c>
      <c r="J54" s="1022"/>
      <c r="K54" s="1023">
        <f>情報シート!C14</f>
        <v>0</v>
      </c>
      <c r="L54" s="1023"/>
      <c r="M54" s="1023"/>
      <c r="N54" s="1023"/>
      <c r="O54" s="1023"/>
      <c r="P54" s="1023"/>
      <c r="Q54" s="131"/>
      <c r="Y54" s="1022"/>
      <c r="Z54" s="1022"/>
      <c r="AA54" s="1023"/>
      <c r="AB54" s="1023"/>
      <c r="AC54" s="1023"/>
      <c r="AD54" s="1023"/>
      <c r="AE54" s="1023"/>
      <c r="AF54" s="1023"/>
      <c r="AO54" s="1053" t="s">
        <v>11</v>
      </c>
      <c r="AP54" s="1053"/>
      <c r="AQ54" s="1060">
        <f>情報シート!AH14</f>
        <v>0</v>
      </c>
      <c r="AR54" s="1061"/>
      <c r="AS54" s="1061"/>
      <c r="AT54" s="1061"/>
      <c r="AU54" s="1062"/>
    </row>
    <row r="55" spans="9:47" ht="14.25" customHeight="1">
      <c r="I55" s="1022"/>
      <c r="J55" s="1022"/>
      <c r="K55" s="1023"/>
      <c r="L55" s="1023"/>
      <c r="M55" s="1023"/>
      <c r="N55" s="1023"/>
      <c r="O55" s="1023"/>
      <c r="P55" s="1023"/>
      <c r="Q55" s="131"/>
      <c r="AO55" s="1053"/>
      <c r="AP55" s="1053"/>
      <c r="AQ55" s="1063"/>
      <c r="AR55" s="1064"/>
      <c r="AS55" s="1064"/>
      <c r="AT55" s="1064"/>
      <c r="AU55" s="1065"/>
    </row>
  </sheetData>
  <mergeCells count="70">
    <mergeCell ref="I54:J55"/>
    <mergeCell ref="K54:P55"/>
    <mergeCell ref="C23:E23"/>
    <mergeCell ref="S33:U33"/>
    <mergeCell ref="Y49:Z50"/>
    <mergeCell ref="I50:J51"/>
    <mergeCell ref="I52:J53"/>
    <mergeCell ref="K50:P51"/>
    <mergeCell ref="AQ52:AU53"/>
    <mergeCell ref="AQ54:AU55"/>
    <mergeCell ref="AO52:AP53"/>
    <mergeCell ref="AO54:AP55"/>
    <mergeCell ref="K52:P53"/>
    <mergeCell ref="Y53:Z54"/>
    <mergeCell ref="AA53:AF54"/>
    <mergeCell ref="AI22:AK22"/>
    <mergeCell ref="AI23:AK23"/>
    <mergeCell ref="AL23:AV23"/>
    <mergeCell ref="AI34:AK34"/>
    <mergeCell ref="AO50:AP51"/>
    <mergeCell ref="AQ50:AU51"/>
    <mergeCell ref="B6:G6"/>
    <mergeCell ref="AG1:AV1"/>
    <mergeCell ref="L3:M3"/>
    <mergeCell ref="L9:P9"/>
    <mergeCell ref="J15:K15"/>
    <mergeCell ref="L15:P15"/>
    <mergeCell ref="L12:P12"/>
    <mergeCell ref="J13:K13"/>
    <mergeCell ref="J9:K10"/>
    <mergeCell ref="L10:P10"/>
    <mergeCell ref="L11:P11"/>
    <mergeCell ref="J11:K12"/>
    <mergeCell ref="R1:AF1"/>
    <mergeCell ref="J14:K14"/>
    <mergeCell ref="AB3:AC3"/>
    <mergeCell ref="AD3:AG3"/>
    <mergeCell ref="AJ19:AR19"/>
    <mergeCell ref="L14:O14"/>
    <mergeCell ref="AB9:AF9"/>
    <mergeCell ref="AB10:AF10"/>
    <mergeCell ref="AB8:AC8"/>
    <mergeCell ref="AC19:AC20"/>
    <mergeCell ref="AD19:AD20"/>
    <mergeCell ref="M19:M20"/>
    <mergeCell ref="N19:N20"/>
    <mergeCell ref="AB15:AF15"/>
    <mergeCell ref="AB13:AF13"/>
    <mergeCell ref="Z13:AA13"/>
    <mergeCell ref="Z11:AA12"/>
    <mergeCell ref="N3:Q3"/>
    <mergeCell ref="L13:P13"/>
    <mergeCell ref="L8:M8"/>
    <mergeCell ref="S3:U4"/>
    <mergeCell ref="R6:W6"/>
    <mergeCell ref="D7:F7"/>
    <mergeCell ref="Z15:AA15"/>
    <mergeCell ref="Z9:AA10"/>
    <mergeCell ref="Y51:Z52"/>
    <mergeCell ref="AA49:AF50"/>
    <mergeCell ref="AA51:AF52"/>
    <mergeCell ref="Z14:AA14"/>
    <mergeCell ref="AB14:AE14"/>
    <mergeCell ref="C33:E33"/>
    <mergeCell ref="S23:U23"/>
    <mergeCell ref="C19:L20"/>
    <mergeCell ref="S19:AB20"/>
    <mergeCell ref="T7:V7"/>
    <mergeCell ref="AB11:AF11"/>
    <mergeCell ref="AB12:AF12"/>
  </mergeCells>
  <phoneticPr fontId="1"/>
  <pageMargins left="0.70866141732283472" right="0.35433070866141736" top="0.74803149606299213" bottom="0.74803149606299213" header="0.31496062992125984" footer="0.31496062992125984"/>
  <pageSetup paperSize="9" scale="98" orientation="portrait"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1:AQ52"/>
  <sheetViews>
    <sheetView showZeros="0" view="pageBreakPreview" topLeftCell="E1" zoomScaleNormal="100" zoomScaleSheetLayoutView="100" workbookViewId="0">
      <selection activeCell="J37" sqref="J37"/>
    </sheetView>
  </sheetViews>
  <sheetFormatPr defaultColWidth="5.25" defaultRowHeight="22.5" customHeight="1"/>
  <cols>
    <col min="1" max="1" width="5.25" style="7"/>
    <col min="2" max="35" width="6" style="105" customWidth="1"/>
    <col min="36" max="36" width="2.75" style="7" customWidth="1"/>
    <col min="37" max="16384" width="5.25" style="7"/>
  </cols>
  <sheetData>
    <row r="1" spans="2:43" ht="22.5" customHeight="1">
      <c r="B1" s="1146" t="s">
        <v>106</v>
      </c>
      <c r="C1" s="1146"/>
      <c r="D1" s="1146"/>
      <c r="E1" s="1146"/>
      <c r="F1" s="1146"/>
      <c r="G1" s="1146"/>
      <c r="H1" s="1146"/>
      <c r="I1" s="1146"/>
      <c r="J1" s="1146"/>
      <c r="K1" s="1146"/>
      <c r="L1" s="1146"/>
      <c r="M1" s="106"/>
      <c r="N1" s="106"/>
      <c r="O1" s="106"/>
      <c r="P1" s="106"/>
      <c r="Q1" s="106"/>
      <c r="R1" s="106"/>
      <c r="S1" s="140"/>
      <c r="T1" s="140"/>
      <c r="U1" s="140"/>
      <c r="V1" s="140"/>
      <c r="W1" s="140"/>
      <c r="X1" s="140"/>
      <c r="Y1" s="140"/>
      <c r="Z1" s="140"/>
      <c r="AA1" s="140"/>
      <c r="AB1" s="140"/>
      <c r="AC1" s="140"/>
      <c r="AD1" s="106"/>
      <c r="AE1" s="106"/>
      <c r="AF1" s="106"/>
      <c r="AG1" s="106"/>
      <c r="AH1" s="106"/>
      <c r="AI1" s="106"/>
    </row>
    <row r="2" spans="2:43" ht="22.5" customHeight="1">
      <c r="B2" s="7" t="s">
        <v>177</v>
      </c>
      <c r="C2" s="7"/>
      <c r="D2" s="7"/>
      <c r="E2" s="8"/>
      <c r="F2" s="8"/>
      <c r="G2" s="8"/>
      <c r="H2" s="7"/>
      <c r="I2" s="7"/>
      <c r="J2" s="7"/>
      <c r="K2" s="7"/>
      <c r="L2" s="7"/>
      <c r="M2" s="7"/>
      <c r="N2" s="7"/>
      <c r="O2" s="7"/>
      <c r="P2" s="7"/>
      <c r="Q2" s="7"/>
      <c r="S2" s="16" t="s">
        <v>177</v>
      </c>
      <c r="T2" s="7"/>
      <c r="U2" s="7"/>
      <c r="V2" s="8"/>
      <c r="W2" s="8"/>
      <c r="X2" s="8"/>
      <c r="Y2" s="7"/>
      <c r="Z2" s="7"/>
      <c r="AA2" s="7"/>
      <c r="AB2" s="7"/>
      <c r="AC2" s="7"/>
      <c r="AD2" s="7"/>
      <c r="AE2" s="7"/>
      <c r="AF2" s="7"/>
      <c r="AG2" s="7"/>
      <c r="AH2" s="7"/>
    </row>
    <row r="3" spans="2:43" ht="22.5" customHeight="1">
      <c r="D3" s="108"/>
      <c r="E3" s="1102" t="s">
        <v>146</v>
      </c>
      <c r="F3" s="1102"/>
      <c r="G3" s="1102"/>
      <c r="H3" s="1102"/>
      <c r="I3" s="1102"/>
      <c r="J3" s="1102"/>
      <c r="K3" s="1102"/>
      <c r="L3" s="1102"/>
      <c r="M3" s="1102"/>
      <c r="N3" s="1102"/>
      <c r="O3" s="1102"/>
      <c r="U3" s="108"/>
      <c r="V3" s="1102" t="s">
        <v>146</v>
      </c>
      <c r="W3" s="1102"/>
      <c r="X3" s="1102"/>
      <c r="Y3" s="1102"/>
      <c r="Z3" s="1102"/>
      <c r="AA3" s="1102"/>
      <c r="AB3" s="1102"/>
      <c r="AC3" s="1102"/>
      <c r="AD3" s="1102"/>
      <c r="AE3" s="1102"/>
      <c r="AF3" s="1102"/>
    </row>
    <row r="5" spans="2:43" ht="22.5" customHeight="1">
      <c r="C5" s="1025" t="s">
        <v>132</v>
      </c>
      <c r="D5" s="1025"/>
      <c r="E5" s="1025"/>
      <c r="F5" s="7"/>
      <c r="G5" s="7"/>
      <c r="H5" s="7"/>
      <c r="I5" s="7"/>
      <c r="J5" s="7"/>
      <c r="K5" s="7"/>
      <c r="L5" s="7"/>
      <c r="M5" s="7"/>
      <c r="N5" s="7"/>
      <c r="O5" s="7"/>
      <c r="P5" s="7"/>
      <c r="T5" s="1025" t="s">
        <v>132</v>
      </c>
      <c r="U5" s="1025"/>
      <c r="V5" s="1025"/>
      <c r="AB5" s="161" t="s">
        <v>175</v>
      </c>
      <c r="AI5" s="7"/>
    </row>
    <row r="6" spans="2:43" ht="22.5" customHeight="1">
      <c r="C6" s="169"/>
      <c r="D6" s="169"/>
      <c r="E6" s="169"/>
      <c r="F6" s="142" t="s">
        <v>40</v>
      </c>
      <c r="G6" s="143"/>
      <c r="H6" s="142"/>
      <c r="I6" s="142"/>
      <c r="J6" s="142" t="s">
        <v>159</v>
      </c>
      <c r="K6" s="127"/>
      <c r="L6" s="127"/>
      <c r="M6" s="127"/>
      <c r="N6" s="127"/>
      <c r="O6" s="7"/>
      <c r="P6" s="7"/>
      <c r="T6" s="169"/>
      <c r="U6" s="169"/>
      <c r="V6" s="169"/>
      <c r="W6" s="142" t="s">
        <v>40</v>
      </c>
      <c r="X6" s="143"/>
      <c r="Y6" s="142"/>
      <c r="Z6" s="142"/>
      <c r="AA6" s="142" t="s">
        <v>159</v>
      </c>
      <c r="AB6" s="170" t="s">
        <v>176</v>
      </c>
      <c r="AC6" s="127"/>
      <c r="AD6" s="127"/>
      <c r="AE6" s="127"/>
      <c r="AF6" s="7"/>
      <c r="AG6" s="7"/>
      <c r="AI6" s="7"/>
    </row>
    <row r="7" spans="2:43" ht="22.5" customHeight="1">
      <c r="C7" s="7"/>
      <c r="D7" s="7"/>
      <c r="E7" s="7"/>
      <c r="F7" s="1047"/>
      <c r="G7" s="1103"/>
      <c r="H7" s="1103"/>
      <c r="I7" s="1048"/>
      <c r="J7" s="1107"/>
      <c r="K7" s="1108"/>
      <c r="L7" s="1108"/>
      <c r="M7" s="1108"/>
      <c r="N7" s="1108"/>
      <c r="O7" s="1108"/>
      <c r="P7" s="1109"/>
      <c r="T7" s="7"/>
      <c r="U7" s="7"/>
      <c r="V7" s="7"/>
      <c r="W7" s="1047" t="s">
        <v>111</v>
      </c>
      <c r="X7" s="1103"/>
      <c r="Y7" s="1103"/>
      <c r="Z7" s="1048"/>
      <c r="AA7" s="1107" t="s">
        <v>163</v>
      </c>
      <c r="AB7" s="1108"/>
      <c r="AC7" s="1108"/>
      <c r="AD7" s="1108"/>
      <c r="AE7" s="1108"/>
      <c r="AF7" s="1108"/>
      <c r="AG7" s="1109"/>
      <c r="AI7" s="7"/>
    </row>
    <row r="8" spans="2:43" ht="22.5" customHeight="1">
      <c r="C8" s="1025" t="s">
        <v>145</v>
      </c>
      <c r="D8" s="1025"/>
      <c r="E8" s="1025"/>
      <c r="F8" s="7"/>
      <c r="G8" s="7"/>
      <c r="H8" s="7"/>
      <c r="I8" s="7"/>
      <c r="J8" s="7"/>
      <c r="K8" s="7"/>
      <c r="L8" s="7"/>
      <c r="M8" s="7"/>
      <c r="N8" s="7"/>
      <c r="O8" s="7"/>
      <c r="P8" s="7"/>
      <c r="T8" s="1025" t="s">
        <v>145</v>
      </c>
      <c r="U8" s="1025"/>
      <c r="V8" s="1025"/>
      <c r="W8" s="7"/>
      <c r="X8" s="7"/>
      <c r="AI8" s="7"/>
    </row>
    <row r="9" spans="2:43" ht="22.5" customHeight="1" thickBot="1">
      <c r="C9" s="169"/>
      <c r="D9" s="169"/>
      <c r="E9" s="169"/>
      <c r="F9" s="7"/>
      <c r="G9" s="7"/>
      <c r="H9" s="123" t="s">
        <v>135</v>
      </c>
      <c r="I9" s="123"/>
      <c r="J9" s="123"/>
      <c r="K9" s="123"/>
      <c r="L9" s="7"/>
      <c r="M9" s="123" t="s">
        <v>136</v>
      </c>
      <c r="N9" s="123"/>
      <c r="O9" s="123"/>
      <c r="P9" s="123"/>
      <c r="T9" s="169"/>
      <c r="U9" s="169"/>
      <c r="V9" s="169"/>
      <c r="W9" s="7"/>
      <c r="X9" s="7"/>
      <c r="Y9" s="123" t="s">
        <v>135</v>
      </c>
      <c r="Z9" s="123"/>
      <c r="AA9" s="123"/>
      <c r="AB9" s="123"/>
      <c r="AC9" s="7"/>
      <c r="AD9" s="123" t="s">
        <v>136</v>
      </c>
      <c r="AE9" s="123"/>
      <c r="AF9" s="123"/>
      <c r="AG9" s="123"/>
      <c r="AI9" s="7"/>
    </row>
    <row r="10" spans="2:43" ht="22.5" customHeight="1" thickBot="1">
      <c r="C10" s="7"/>
      <c r="D10" s="7"/>
      <c r="E10" s="7"/>
      <c r="F10" s="160"/>
      <c r="G10" s="204" t="s">
        <v>168</v>
      </c>
      <c r="H10" s="1104"/>
      <c r="I10" s="1105"/>
      <c r="J10" s="1105"/>
      <c r="K10" s="1106"/>
      <c r="L10" s="110" t="s">
        <v>134</v>
      </c>
      <c r="M10" s="1104"/>
      <c r="N10" s="1105"/>
      <c r="O10" s="1105"/>
      <c r="P10" s="1106"/>
      <c r="T10" s="7"/>
      <c r="U10" s="7"/>
      <c r="V10" s="7"/>
      <c r="W10" s="160">
        <v>5</v>
      </c>
      <c r="X10" s="204" t="s">
        <v>168</v>
      </c>
      <c r="Y10" s="1104">
        <v>45778</v>
      </c>
      <c r="Z10" s="1105"/>
      <c r="AA10" s="1105"/>
      <c r="AB10" s="1106"/>
      <c r="AC10" s="110" t="s">
        <v>134</v>
      </c>
      <c r="AD10" s="1104">
        <v>45808</v>
      </c>
      <c r="AE10" s="1105"/>
      <c r="AF10" s="1105"/>
      <c r="AG10" s="1106"/>
      <c r="AI10" s="7"/>
      <c r="AQ10" s="7" t="s">
        <v>173</v>
      </c>
    </row>
    <row r="11" spans="2:43" ht="22.5" customHeight="1">
      <c r="C11" s="7"/>
      <c r="D11" s="7"/>
      <c r="E11" s="7"/>
      <c r="F11" s="12"/>
      <c r="G11" s="7"/>
      <c r="H11" s="110"/>
      <c r="I11" s="110"/>
      <c r="J11" s="110"/>
      <c r="K11" s="110"/>
      <c r="L11" s="110"/>
      <c r="M11" s="110"/>
      <c r="N11" s="110"/>
      <c r="O11" s="110"/>
      <c r="P11" s="110"/>
      <c r="T11" s="7"/>
      <c r="U11" s="7"/>
      <c r="V11" s="7"/>
      <c r="W11" s="12"/>
      <c r="X11" s="7"/>
      <c r="Y11" s="110"/>
      <c r="Z11" s="110"/>
      <c r="AA11" s="110"/>
      <c r="AB11" s="110"/>
      <c r="AC11" s="110"/>
      <c r="AD11" s="110"/>
      <c r="AE11" s="110"/>
      <c r="AF11" s="110"/>
      <c r="AG11" s="110"/>
      <c r="AI11" s="7"/>
    </row>
    <row r="12" spans="2:43" ht="22.5" customHeight="1">
      <c r="C12" s="15" t="s">
        <v>170</v>
      </c>
      <c r="D12" s="15"/>
      <c r="E12" s="15"/>
      <c r="T12" s="15" t="s">
        <v>148</v>
      </c>
      <c r="U12" s="15"/>
      <c r="V12" s="15"/>
    </row>
    <row r="13" spans="2:43" ht="22.5" customHeight="1" thickBot="1">
      <c r="C13" s="1116" t="s">
        <v>147</v>
      </c>
      <c r="D13" s="1116"/>
      <c r="E13" s="1116"/>
      <c r="F13" s="1116"/>
      <c r="G13" s="111"/>
      <c r="H13" s="111"/>
      <c r="I13" s="111"/>
      <c r="J13" s="111"/>
      <c r="K13" s="111"/>
      <c r="L13" s="111"/>
      <c r="M13" s="111"/>
      <c r="N13" s="111"/>
      <c r="O13" s="111"/>
      <c r="Q13" s="111" t="s">
        <v>137</v>
      </c>
      <c r="T13" s="1116" t="s">
        <v>147</v>
      </c>
      <c r="U13" s="1116"/>
      <c r="V13" s="1116"/>
      <c r="W13" s="1116"/>
      <c r="X13" s="111"/>
      <c r="Y13" s="111"/>
      <c r="Z13" s="111"/>
      <c r="AA13" s="111"/>
      <c r="AB13" s="111"/>
      <c r="AC13" s="111"/>
      <c r="AD13" s="111"/>
      <c r="AE13" s="111"/>
      <c r="AF13" s="111"/>
      <c r="AH13" s="111" t="s">
        <v>137</v>
      </c>
    </row>
    <row r="14" spans="2:43" ht="35.25" customHeight="1" thickTop="1">
      <c r="D14" s="1154" t="s">
        <v>138</v>
      </c>
      <c r="E14" s="1154"/>
      <c r="F14" s="1118" t="s">
        <v>174</v>
      </c>
      <c r="G14" s="1119"/>
      <c r="H14" s="152" t="s">
        <v>164</v>
      </c>
      <c r="I14" s="1156" t="s">
        <v>167</v>
      </c>
      <c r="J14" s="1156"/>
      <c r="K14" s="153" t="s">
        <v>165</v>
      </c>
      <c r="L14" s="1157" t="s">
        <v>35</v>
      </c>
      <c r="M14" s="1158"/>
      <c r="N14" s="1159" t="s">
        <v>42</v>
      </c>
      <c r="O14" s="1160"/>
      <c r="P14" s="1161" t="s">
        <v>166</v>
      </c>
      <c r="Q14" s="1162"/>
      <c r="R14" s="112"/>
      <c r="U14" s="1117" t="s">
        <v>138</v>
      </c>
      <c r="V14" s="1117"/>
      <c r="W14" s="1118" t="s">
        <v>174</v>
      </c>
      <c r="X14" s="1119"/>
      <c r="Y14" s="146" t="s">
        <v>164</v>
      </c>
      <c r="Z14" s="1155" t="s">
        <v>167</v>
      </c>
      <c r="AA14" s="1155"/>
      <c r="AB14" s="147" t="s">
        <v>165</v>
      </c>
      <c r="AC14" s="1087" t="s">
        <v>35</v>
      </c>
      <c r="AD14" s="1088"/>
      <c r="AE14" s="1110" t="s">
        <v>42</v>
      </c>
      <c r="AF14" s="1111"/>
      <c r="AG14" s="1120" t="s">
        <v>166</v>
      </c>
      <c r="AH14" s="1121"/>
      <c r="AI14" s="112"/>
    </row>
    <row r="15" spans="2:43" ht="22.5" customHeight="1">
      <c r="D15" s="1124" t="s">
        <v>105</v>
      </c>
      <c r="E15" s="1124"/>
      <c r="F15" s="1125"/>
      <c r="G15" s="1126"/>
      <c r="H15" s="154"/>
      <c r="I15" s="1147"/>
      <c r="J15" s="1147"/>
      <c r="K15" s="155"/>
      <c r="L15" s="1148">
        <f t="shared" ref="L15:L20" si="0">K15*1000</f>
        <v>0</v>
      </c>
      <c r="M15" s="1149"/>
      <c r="N15" s="1150">
        <f t="shared" ref="N15:N21" si="1">I15+L15</f>
        <v>0</v>
      </c>
      <c r="O15" s="1151"/>
      <c r="P15" s="1152">
        <f>F15+N15</f>
        <v>0</v>
      </c>
      <c r="Q15" s="1153"/>
      <c r="R15" s="112"/>
      <c r="U15" s="1067" t="s">
        <v>105</v>
      </c>
      <c r="V15" s="1067"/>
      <c r="W15" s="1114">
        <v>110000</v>
      </c>
      <c r="X15" s="1115"/>
      <c r="Y15" s="148">
        <v>50</v>
      </c>
      <c r="Z15" s="1072">
        <v>125000</v>
      </c>
      <c r="AA15" s="1072"/>
      <c r="AB15" s="144">
        <v>100</v>
      </c>
      <c r="AC15" s="1089">
        <f t="shared" ref="AC15:AC20" si="2">AB15*1000</f>
        <v>100000</v>
      </c>
      <c r="AD15" s="1090"/>
      <c r="AE15" s="1112">
        <f t="shared" ref="AE15:AE21" si="3">Z15+AC15</f>
        <v>225000</v>
      </c>
      <c r="AF15" s="1113"/>
      <c r="AG15" s="1085">
        <f>W15+AE15</f>
        <v>335000</v>
      </c>
      <c r="AH15" s="1086"/>
      <c r="AI15" s="112"/>
    </row>
    <row r="16" spans="2:43" ht="22.5" customHeight="1">
      <c r="D16" s="1124" t="s">
        <v>131</v>
      </c>
      <c r="E16" s="1124"/>
      <c r="F16" s="1125"/>
      <c r="G16" s="1126"/>
      <c r="H16" s="154"/>
      <c r="I16" s="1147"/>
      <c r="J16" s="1147"/>
      <c r="K16" s="155"/>
      <c r="L16" s="1148">
        <f t="shared" si="0"/>
        <v>0</v>
      </c>
      <c r="M16" s="1149"/>
      <c r="N16" s="1150">
        <f t="shared" si="1"/>
        <v>0</v>
      </c>
      <c r="O16" s="1151"/>
      <c r="P16" s="1152">
        <f t="shared" ref="P16:P19" si="4">F16+N16</f>
        <v>0</v>
      </c>
      <c r="Q16" s="1153"/>
      <c r="R16" s="112"/>
      <c r="U16" s="1067" t="s">
        <v>131</v>
      </c>
      <c r="V16" s="1067"/>
      <c r="W16" s="1114">
        <v>115000</v>
      </c>
      <c r="X16" s="1115"/>
      <c r="Y16" s="148">
        <v>60</v>
      </c>
      <c r="Z16" s="1072">
        <v>150000</v>
      </c>
      <c r="AA16" s="1072"/>
      <c r="AB16" s="144">
        <v>120</v>
      </c>
      <c r="AC16" s="1089">
        <f t="shared" si="2"/>
        <v>120000</v>
      </c>
      <c r="AD16" s="1090"/>
      <c r="AE16" s="1112">
        <f t="shared" si="3"/>
        <v>270000</v>
      </c>
      <c r="AF16" s="1113"/>
      <c r="AG16" s="1085">
        <f t="shared" ref="AG16:AG19" si="5">W16+AE16</f>
        <v>385000</v>
      </c>
      <c r="AH16" s="1086"/>
      <c r="AI16" s="112"/>
    </row>
    <row r="17" spans="2:35" ht="22.5" customHeight="1">
      <c r="D17" s="1124" t="s">
        <v>36</v>
      </c>
      <c r="E17" s="1124"/>
      <c r="F17" s="1125"/>
      <c r="G17" s="1126"/>
      <c r="H17" s="154"/>
      <c r="I17" s="1147"/>
      <c r="J17" s="1147"/>
      <c r="K17" s="155"/>
      <c r="L17" s="1148">
        <f t="shared" si="0"/>
        <v>0</v>
      </c>
      <c r="M17" s="1149"/>
      <c r="N17" s="1150">
        <f t="shared" si="1"/>
        <v>0</v>
      </c>
      <c r="O17" s="1151"/>
      <c r="P17" s="1152">
        <f t="shared" si="4"/>
        <v>0</v>
      </c>
      <c r="Q17" s="1153"/>
      <c r="R17" s="114"/>
      <c r="U17" s="1067" t="s">
        <v>36</v>
      </c>
      <c r="V17" s="1067"/>
      <c r="W17" s="1114">
        <v>95000</v>
      </c>
      <c r="X17" s="1115"/>
      <c r="Y17" s="148">
        <v>35</v>
      </c>
      <c r="Z17" s="1072">
        <v>105000</v>
      </c>
      <c r="AA17" s="1072"/>
      <c r="AB17" s="144">
        <v>70</v>
      </c>
      <c r="AC17" s="1089">
        <f t="shared" si="2"/>
        <v>70000</v>
      </c>
      <c r="AD17" s="1090"/>
      <c r="AE17" s="1112">
        <f t="shared" si="3"/>
        <v>175000</v>
      </c>
      <c r="AF17" s="1113"/>
      <c r="AG17" s="1085">
        <f t="shared" si="5"/>
        <v>270000</v>
      </c>
      <c r="AH17" s="1086"/>
      <c r="AI17" s="114"/>
    </row>
    <row r="18" spans="2:35" ht="22.5" customHeight="1">
      <c r="D18" s="1124" t="s">
        <v>102</v>
      </c>
      <c r="E18" s="1124"/>
      <c r="F18" s="1125"/>
      <c r="G18" s="1126"/>
      <c r="H18" s="154"/>
      <c r="I18" s="1147"/>
      <c r="J18" s="1147"/>
      <c r="K18" s="155"/>
      <c r="L18" s="1148">
        <f t="shared" si="0"/>
        <v>0</v>
      </c>
      <c r="M18" s="1149"/>
      <c r="N18" s="1150">
        <f t="shared" si="1"/>
        <v>0</v>
      </c>
      <c r="O18" s="1151"/>
      <c r="P18" s="1152">
        <f t="shared" si="4"/>
        <v>0</v>
      </c>
      <c r="Q18" s="1153"/>
      <c r="R18" s="114"/>
      <c r="U18" s="1067" t="s">
        <v>102</v>
      </c>
      <c r="V18" s="1067"/>
      <c r="W18" s="1114">
        <v>55000</v>
      </c>
      <c r="X18" s="1115"/>
      <c r="Y18" s="148">
        <v>25</v>
      </c>
      <c r="Z18" s="1072">
        <v>75000</v>
      </c>
      <c r="AA18" s="1072"/>
      <c r="AB18" s="144">
        <v>50</v>
      </c>
      <c r="AC18" s="1089">
        <f t="shared" si="2"/>
        <v>50000</v>
      </c>
      <c r="AD18" s="1090"/>
      <c r="AE18" s="1112">
        <f t="shared" si="3"/>
        <v>125000</v>
      </c>
      <c r="AF18" s="1113"/>
      <c r="AG18" s="1085">
        <f t="shared" si="5"/>
        <v>180000</v>
      </c>
      <c r="AH18" s="1086"/>
      <c r="AI18" s="114"/>
    </row>
    <row r="19" spans="2:35" ht="22.5" customHeight="1">
      <c r="D19" s="1124" t="s">
        <v>103</v>
      </c>
      <c r="E19" s="1124"/>
      <c r="F19" s="1125"/>
      <c r="G19" s="1126"/>
      <c r="H19" s="154"/>
      <c r="I19" s="1147"/>
      <c r="J19" s="1147"/>
      <c r="K19" s="155"/>
      <c r="L19" s="1148">
        <f t="shared" si="0"/>
        <v>0</v>
      </c>
      <c r="M19" s="1149"/>
      <c r="N19" s="1150">
        <f t="shared" si="1"/>
        <v>0</v>
      </c>
      <c r="O19" s="1151"/>
      <c r="P19" s="1152">
        <f t="shared" si="4"/>
        <v>0</v>
      </c>
      <c r="Q19" s="1153"/>
      <c r="R19" s="114"/>
      <c r="U19" s="1067" t="s">
        <v>103</v>
      </c>
      <c r="V19" s="1067"/>
      <c r="W19" s="1114"/>
      <c r="X19" s="1115"/>
      <c r="Y19" s="148"/>
      <c r="Z19" s="1072"/>
      <c r="AA19" s="1072"/>
      <c r="AB19" s="144"/>
      <c r="AC19" s="1089">
        <f t="shared" si="2"/>
        <v>0</v>
      </c>
      <c r="AD19" s="1090"/>
      <c r="AE19" s="1112">
        <f t="shared" si="3"/>
        <v>0</v>
      </c>
      <c r="AF19" s="1113"/>
      <c r="AG19" s="1085">
        <f t="shared" si="5"/>
        <v>0</v>
      </c>
      <c r="AH19" s="1086"/>
      <c r="AI19" s="114"/>
    </row>
    <row r="20" spans="2:35" ht="22.5" customHeight="1" thickBot="1">
      <c r="D20" s="1129" t="s">
        <v>104</v>
      </c>
      <c r="E20" s="1129"/>
      <c r="F20" s="1130"/>
      <c r="G20" s="1131"/>
      <c r="H20" s="156"/>
      <c r="I20" s="1141"/>
      <c r="J20" s="1141"/>
      <c r="K20" s="157"/>
      <c r="L20" s="1142">
        <f t="shared" si="0"/>
        <v>0</v>
      </c>
      <c r="M20" s="1143"/>
      <c r="N20" s="1144">
        <f t="shared" si="1"/>
        <v>0</v>
      </c>
      <c r="O20" s="1145"/>
      <c r="P20" s="1166">
        <f>F20+N20</f>
        <v>0</v>
      </c>
      <c r="Q20" s="1167"/>
      <c r="R20" s="113"/>
      <c r="U20" s="1081" t="s">
        <v>104</v>
      </c>
      <c r="V20" s="1081"/>
      <c r="W20" s="1082"/>
      <c r="X20" s="1083"/>
      <c r="Y20" s="149"/>
      <c r="Z20" s="1084"/>
      <c r="AA20" s="1084"/>
      <c r="AB20" s="145"/>
      <c r="AC20" s="1078">
        <f t="shared" si="2"/>
        <v>0</v>
      </c>
      <c r="AD20" s="1079"/>
      <c r="AE20" s="1074">
        <f t="shared" si="3"/>
        <v>0</v>
      </c>
      <c r="AF20" s="1075"/>
      <c r="AG20" s="1093">
        <f>W20+AE20</f>
        <v>0</v>
      </c>
      <c r="AH20" s="1094"/>
      <c r="AI20" s="113"/>
    </row>
    <row r="21" spans="2:35" ht="22.5" customHeight="1" thickBot="1">
      <c r="D21" s="1132" t="s">
        <v>41</v>
      </c>
      <c r="E21" s="1133"/>
      <c r="F21" s="1137">
        <f>SUM(F15:G20)</f>
        <v>0</v>
      </c>
      <c r="G21" s="1138"/>
      <c r="H21" s="158">
        <f>SUM(H15:H20)</f>
        <v>0</v>
      </c>
      <c r="I21" s="1136">
        <f>SUM(I15:J20)</f>
        <v>0</v>
      </c>
      <c r="J21" s="1136"/>
      <c r="K21" s="159">
        <f>SUM(K15:K20)</f>
        <v>0</v>
      </c>
      <c r="L21" s="1136">
        <f>SUM(L15:M20)</f>
        <v>0</v>
      </c>
      <c r="M21" s="1165"/>
      <c r="N21" s="1139">
        <f t="shared" si="1"/>
        <v>0</v>
      </c>
      <c r="O21" s="1140"/>
      <c r="P21" s="1134">
        <f>SUM(P15:Q20)</f>
        <v>0</v>
      </c>
      <c r="Q21" s="1135"/>
      <c r="R21" s="113"/>
      <c r="U21" s="1168" t="s">
        <v>41</v>
      </c>
      <c r="V21" s="1169"/>
      <c r="W21" s="1170">
        <f>SUM(W15:X20)</f>
        <v>375000</v>
      </c>
      <c r="X21" s="1171"/>
      <c r="Y21" s="150">
        <f>SUM(Y15:Y20)</f>
        <v>170</v>
      </c>
      <c r="Z21" s="1073">
        <f>SUM(Z15:AA20)</f>
        <v>455000</v>
      </c>
      <c r="AA21" s="1073"/>
      <c r="AB21" s="151">
        <f>SUM(AB15:AB20)</f>
        <v>340</v>
      </c>
      <c r="AC21" s="1073">
        <f>SUM(AC15:AD20)</f>
        <v>340000</v>
      </c>
      <c r="AD21" s="1080"/>
      <c r="AE21" s="1076">
        <f t="shared" si="3"/>
        <v>795000</v>
      </c>
      <c r="AF21" s="1077"/>
      <c r="AG21" s="1163">
        <f>SUM(AG15:AH20)</f>
        <v>1170000</v>
      </c>
      <c r="AH21" s="1164"/>
      <c r="AI21" s="113"/>
    </row>
    <row r="22" spans="2:35" ht="22.5" customHeight="1">
      <c r="D22" s="117"/>
      <c r="E22" s="117"/>
      <c r="F22" s="118"/>
      <c r="G22" s="118"/>
      <c r="H22" s="119"/>
      <c r="I22" s="119"/>
      <c r="J22" s="119"/>
      <c r="K22" s="118"/>
      <c r="M22" s="115"/>
      <c r="N22" s="120"/>
      <c r="O22" s="121"/>
      <c r="P22" s="121"/>
      <c r="Q22" s="121"/>
      <c r="R22" s="113"/>
      <c r="U22" s="117"/>
      <c r="V22" s="117"/>
      <c r="W22" s="118"/>
      <c r="X22" s="118"/>
      <c r="Y22" s="119"/>
      <c r="Z22" s="119"/>
      <c r="AA22" s="119"/>
      <c r="AB22" s="118"/>
      <c r="AD22" s="115"/>
      <c r="AE22" s="120"/>
      <c r="AF22" s="121"/>
      <c r="AG22" s="121"/>
      <c r="AH22" s="121"/>
      <c r="AI22" s="113"/>
    </row>
    <row r="23" spans="2:35" ht="22.5" customHeight="1">
      <c r="K23" s="118"/>
      <c r="L23" s="1071" t="s">
        <v>171</v>
      </c>
      <c r="M23" s="1071"/>
      <c r="N23" s="1122">
        <f>I21</f>
        <v>0</v>
      </c>
      <c r="O23" s="1123"/>
      <c r="P23" s="1123"/>
      <c r="Q23" s="121"/>
      <c r="R23" s="113"/>
      <c r="AB23" s="118"/>
      <c r="AC23" s="1071" t="s">
        <v>171</v>
      </c>
      <c r="AD23" s="1071"/>
      <c r="AE23" s="1068">
        <f>Z21</f>
        <v>455000</v>
      </c>
      <c r="AF23" s="1069"/>
      <c r="AG23" s="1069"/>
      <c r="AH23" s="121"/>
      <c r="AI23" s="113"/>
    </row>
    <row r="24" spans="2:35" ht="22.5" customHeight="1">
      <c r="C24" s="112"/>
      <c r="K24" s="7"/>
      <c r="L24" s="1071" t="s">
        <v>35</v>
      </c>
      <c r="M24" s="1071"/>
      <c r="N24" s="1122">
        <f>L21</f>
        <v>0</v>
      </c>
      <c r="O24" s="1123"/>
      <c r="P24" s="1123"/>
      <c r="Q24" s="7"/>
      <c r="R24" s="7"/>
      <c r="T24" s="112"/>
      <c r="AB24" s="7"/>
      <c r="AC24" s="1071" t="s">
        <v>143</v>
      </c>
      <c r="AD24" s="1071"/>
      <c r="AE24" s="1068">
        <f>AC21</f>
        <v>340000</v>
      </c>
      <c r="AF24" s="1069"/>
      <c r="AG24" s="1069"/>
      <c r="AH24" s="7"/>
      <c r="AI24" s="7"/>
    </row>
    <row r="25" spans="2:35" ht="22.5" customHeight="1">
      <c r="C25" s="112"/>
      <c r="K25" s="7"/>
      <c r="L25" s="1071" t="s">
        <v>144</v>
      </c>
      <c r="M25" s="1071"/>
      <c r="N25" s="1127">
        <f>N21</f>
        <v>0</v>
      </c>
      <c r="O25" s="1128"/>
      <c r="P25" s="1128"/>
      <c r="Q25" s="7"/>
      <c r="R25" s="7"/>
      <c r="T25" s="112"/>
      <c r="AB25" s="7"/>
      <c r="AC25" s="1071" t="s">
        <v>144</v>
      </c>
      <c r="AD25" s="1071"/>
      <c r="AE25" s="1091">
        <f>AE21</f>
        <v>795000</v>
      </c>
      <c r="AF25" s="1092"/>
      <c r="AG25" s="1092"/>
      <c r="AH25" s="7"/>
      <c r="AI25" s="7"/>
    </row>
    <row r="26" spans="2:35" ht="22.5" customHeight="1">
      <c r="C26" s="112"/>
      <c r="D26" s="112"/>
      <c r="G26" s="112"/>
      <c r="H26" s="112"/>
      <c r="I26" s="114"/>
      <c r="J26" s="114"/>
      <c r="K26" s="7"/>
      <c r="L26" s="7"/>
      <c r="M26" s="7"/>
      <c r="N26" s="7"/>
      <c r="O26" s="7"/>
      <c r="P26" s="7"/>
      <c r="Q26" s="7"/>
      <c r="R26" s="7"/>
      <c r="S26" s="7"/>
      <c r="T26" s="7"/>
      <c r="U26" s="7"/>
      <c r="V26" s="7"/>
      <c r="W26" s="7"/>
      <c r="X26" s="7"/>
      <c r="Y26" s="7"/>
      <c r="Z26" s="7"/>
      <c r="AA26" s="114"/>
      <c r="AB26" s="7"/>
      <c r="AC26" s="7"/>
      <c r="AD26" s="7"/>
      <c r="AE26" s="7"/>
      <c r="AF26" s="7"/>
      <c r="AG26" s="7"/>
      <c r="AH26" s="7"/>
      <c r="AI26" s="7"/>
    </row>
    <row r="27" spans="2:35" ht="22.5" customHeight="1">
      <c r="K27" s="1070" t="s">
        <v>2</v>
      </c>
      <c r="L27" s="1070"/>
      <c r="M27" s="1096">
        <f>情報シート!C7</f>
        <v>0</v>
      </c>
      <c r="N27" s="1096"/>
      <c r="O27" s="1096"/>
      <c r="P27" s="1096"/>
      <c r="Q27" s="1096"/>
      <c r="R27" s="1096"/>
      <c r="S27" s="7"/>
      <c r="T27" s="7"/>
      <c r="U27" s="7"/>
      <c r="V27" s="7"/>
      <c r="W27" s="7"/>
      <c r="X27" s="7"/>
      <c r="Y27" s="7"/>
      <c r="Z27" s="7"/>
      <c r="AA27" s="7"/>
      <c r="AB27" s="1070" t="s">
        <v>2</v>
      </c>
      <c r="AC27" s="1070"/>
      <c r="AD27" s="1096" t="str">
        <f>情報シート!S7</f>
        <v>○●旅行株式会社</v>
      </c>
      <c r="AE27" s="1096"/>
      <c r="AF27" s="1096"/>
      <c r="AG27" s="1096"/>
      <c r="AH27" s="1096"/>
      <c r="AI27" s="1096"/>
    </row>
    <row r="28" spans="2:35" ht="22.5" customHeight="1">
      <c r="K28" s="1070"/>
      <c r="L28" s="1070"/>
      <c r="M28" s="1096">
        <f>情報シート!C8</f>
        <v>0</v>
      </c>
      <c r="N28" s="1096"/>
      <c r="O28" s="1096"/>
      <c r="P28" s="1096"/>
      <c r="Q28" s="1096"/>
      <c r="R28" s="1096"/>
      <c r="S28" s="7"/>
      <c r="T28" s="7"/>
      <c r="U28" s="7"/>
      <c r="V28" s="7"/>
      <c r="W28" s="7"/>
      <c r="X28" s="7"/>
      <c r="Y28" s="7"/>
      <c r="Z28" s="7"/>
      <c r="AA28" s="7"/>
      <c r="AB28" s="1070"/>
      <c r="AC28" s="1070"/>
      <c r="AD28" s="1096" t="str">
        <f>情報シート!S8</f>
        <v>長崎支店</v>
      </c>
      <c r="AE28" s="1096"/>
      <c r="AF28" s="1096"/>
      <c r="AG28" s="1096"/>
      <c r="AH28" s="1096"/>
      <c r="AI28" s="1096"/>
    </row>
    <row r="29" spans="2:35" ht="22.5" customHeight="1">
      <c r="L29" s="116" t="s">
        <v>9</v>
      </c>
      <c r="M29" s="1096">
        <f>情報シート!C12</f>
        <v>0</v>
      </c>
      <c r="N29" s="1096"/>
      <c r="O29" s="1096"/>
      <c r="P29" s="1096"/>
      <c r="Q29" s="1096"/>
      <c r="R29" s="1096"/>
      <c r="S29" s="7"/>
      <c r="T29" s="7"/>
      <c r="U29" s="7"/>
      <c r="V29" s="7"/>
      <c r="W29" s="7"/>
      <c r="X29" s="7"/>
      <c r="Y29" s="7"/>
      <c r="Z29" s="7"/>
      <c r="AA29" s="7"/>
      <c r="AC29" s="116" t="s">
        <v>9</v>
      </c>
      <c r="AD29" s="1096" t="str">
        <f>情報シート!S12</f>
        <v>長崎　次郎</v>
      </c>
      <c r="AE29" s="1096"/>
      <c r="AF29" s="1096"/>
      <c r="AG29" s="1096"/>
      <c r="AH29" s="1096"/>
      <c r="AI29" s="1096"/>
    </row>
    <row r="30" spans="2:35" ht="22.5" customHeight="1">
      <c r="L30" s="116" t="s">
        <v>10</v>
      </c>
      <c r="M30" s="1096">
        <f>情報シート!C13</f>
        <v>0</v>
      </c>
      <c r="N30" s="1096"/>
      <c r="O30" s="1096"/>
      <c r="P30" s="1096"/>
      <c r="Q30" s="1096"/>
      <c r="R30" s="1096"/>
      <c r="S30" s="7"/>
      <c r="T30" s="7"/>
      <c r="U30" s="7"/>
      <c r="V30" s="7"/>
      <c r="W30" s="7"/>
      <c r="X30" s="7"/>
      <c r="Y30" s="7"/>
      <c r="Z30" s="7"/>
      <c r="AA30" s="7"/>
      <c r="AC30" s="116" t="s">
        <v>10</v>
      </c>
      <c r="AD30" s="1096" t="str">
        <f>情報シート!S13</f>
        <v>095-8〇○-△□△○</v>
      </c>
      <c r="AE30" s="1096"/>
      <c r="AF30" s="1096"/>
      <c r="AG30" s="1096"/>
      <c r="AH30" s="1096"/>
      <c r="AI30" s="1096"/>
    </row>
    <row r="31" spans="2:35" ht="22.5" customHeight="1">
      <c r="L31" s="116" t="s">
        <v>11</v>
      </c>
      <c r="M31" s="1096">
        <f>情報シート!C14</f>
        <v>0</v>
      </c>
      <c r="N31" s="1096"/>
      <c r="O31" s="1096"/>
      <c r="P31" s="1096"/>
      <c r="Q31" s="1096"/>
      <c r="R31" s="1096"/>
      <c r="T31" s="7"/>
      <c r="U31" s="7"/>
      <c r="V31" s="7"/>
      <c r="W31" s="7"/>
      <c r="X31" s="7"/>
      <c r="Y31" s="7"/>
      <c r="Z31" s="7"/>
      <c r="AA31" s="7"/>
      <c r="AC31" s="116" t="s">
        <v>11</v>
      </c>
      <c r="AD31" s="1096" t="str">
        <f>情報シート!S14</f>
        <v>aaabbbi@ngswwwooo.com</v>
      </c>
      <c r="AE31" s="1096"/>
      <c r="AF31" s="1096"/>
      <c r="AG31" s="1096"/>
      <c r="AH31" s="1096"/>
      <c r="AI31" s="1096"/>
    </row>
    <row r="32" spans="2:35" ht="22.5" customHeight="1" thickBot="1">
      <c r="B32" s="128"/>
      <c r="C32" s="128"/>
      <c r="D32" s="128"/>
      <c r="E32" s="128"/>
      <c r="F32" s="128"/>
      <c r="G32" s="128"/>
      <c r="H32" s="128"/>
      <c r="I32" s="128"/>
      <c r="J32" s="128"/>
      <c r="K32" s="128"/>
      <c r="L32" s="128"/>
      <c r="M32" s="128"/>
      <c r="N32" s="128"/>
      <c r="O32" s="128"/>
      <c r="P32" s="128"/>
      <c r="Q32" s="128"/>
      <c r="R32" s="129"/>
      <c r="S32" s="128"/>
      <c r="T32" s="128"/>
      <c r="U32" s="128"/>
      <c r="V32" s="128"/>
      <c r="W32" s="128"/>
      <c r="X32" s="128"/>
      <c r="Y32" s="128"/>
      <c r="Z32" s="128"/>
      <c r="AA32" s="128"/>
      <c r="AB32" s="128"/>
      <c r="AC32" s="128"/>
      <c r="AD32" s="128"/>
      <c r="AE32" s="128"/>
      <c r="AF32" s="128"/>
      <c r="AG32" s="128"/>
      <c r="AH32" s="128"/>
      <c r="AI32" s="129"/>
    </row>
    <row r="33" spans="2:36" ht="22.5" customHeight="1">
      <c r="B33" s="7"/>
      <c r="C33" s="171" t="s">
        <v>198</v>
      </c>
      <c r="D33" s="7"/>
      <c r="E33" s="7"/>
      <c r="F33" s="7"/>
      <c r="G33" s="7"/>
      <c r="H33" s="7"/>
      <c r="I33" s="7"/>
      <c r="J33" s="7"/>
      <c r="K33" s="7"/>
      <c r="L33" s="7"/>
      <c r="M33" s="7"/>
      <c r="N33" s="7"/>
      <c r="O33" s="206"/>
      <c r="P33" s="206"/>
      <c r="Q33" s="206"/>
      <c r="R33" s="206"/>
      <c r="S33" s="171"/>
      <c r="T33" s="171" t="s">
        <v>198</v>
      </c>
      <c r="U33" s="32"/>
      <c r="V33" s="32"/>
      <c r="W33" s="32"/>
      <c r="X33" s="32"/>
      <c r="Y33" s="32"/>
      <c r="Z33" s="32"/>
      <c r="AA33" s="32"/>
      <c r="AB33" s="32"/>
      <c r="AC33" s="32"/>
      <c r="AD33" s="32"/>
      <c r="AE33" s="32"/>
      <c r="AF33" s="206"/>
      <c r="AG33" s="206"/>
      <c r="AH33" s="206"/>
      <c r="AI33" s="206"/>
    </row>
    <row r="34" spans="2:36" ht="22.5" customHeight="1">
      <c r="M34" s="1095" t="s">
        <v>0</v>
      </c>
      <c r="N34" s="1095"/>
      <c r="O34" s="1100"/>
      <c r="P34" s="1100"/>
      <c r="Q34" s="1100"/>
      <c r="R34" s="1100"/>
      <c r="U34" s="7"/>
      <c r="V34" s="7"/>
      <c r="W34" s="7"/>
      <c r="X34" s="7"/>
      <c r="Y34" s="7"/>
      <c r="Z34" s="7"/>
      <c r="AA34" s="7"/>
      <c r="AB34" s="7"/>
      <c r="AC34" s="7"/>
      <c r="AD34" s="1095" t="s">
        <v>0</v>
      </c>
      <c r="AE34" s="1095"/>
      <c r="AF34" s="1100"/>
      <c r="AG34" s="1100"/>
      <c r="AH34" s="1100"/>
      <c r="AI34" s="1100"/>
    </row>
    <row r="35" spans="2:36" ht="22.5" customHeight="1">
      <c r="R35" s="107"/>
      <c r="AI35" s="107"/>
    </row>
    <row r="36" spans="2:36" ht="22.5" customHeight="1">
      <c r="C36" s="47" t="s">
        <v>192</v>
      </c>
      <c r="R36" s="107"/>
      <c r="T36" s="47" t="s">
        <v>192</v>
      </c>
      <c r="AI36" s="107"/>
    </row>
    <row r="37" spans="2:36" ht="22.5" customHeight="1">
      <c r="C37" s="132" t="s">
        <v>191</v>
      </c>
      <c r="T37" s="132" t="s">
        <v>191</v>
      </c>
    </row>
    <row r="38" spans="2:36" ht="22.5" customHeight="1">
      <c r="B38" s="7"/>
      <c r="K38" s="1021" t="s">
        <v>2</v>
      </c>
      <c r="L38" s="1021"/>
      <c r="M38" s="1097">
        <f>情報シート!C7</f>
        <v>0</v>
      </c>
      <c r="N38" s="1097"/>
      <c r="O38" s="1097"/>
      <c r="P38" s="1097"/>
      <c r="Q38" s="1097"/>
      <c r="R38" s="1097"/>
      <c r="S38" s="132"/>
      <c r="AB38" s="1021" t="s">
        <v>2</v>
      </c>
      <c r="AC38" s="1021"/>
      <c r="AD38" s="1097"/>
      <c r="AE38" s="1097"/>
      <c r="AF38" s="1097"/>
      <c r="AG38" s="1097"/>
      <c r="AH38" s="1097"/>
      <c r="AI38" s="1097"/>
      <c r="AJ38" s="3"/>
    </row>
    <row r="39" spans="2:36" ht="22.5" customHeight="1">
      <c r="K39" s="1021"/>
      <c r="L39" s="1021"/>
      <c r="M39" s="1098">
        <f>情報シート!C8</f>
        <v>0</v>
      </c>
      <c r="N39" s="1098"/>
      <c r="O39" s="1098"/>
      <c r="P39" s="1098"/>
      <c r="Q39" s="1098"/>
      <c r="R39" s="1098"/>
      <c r="AB39" s="1021"/>
      <c r="AC39" s="1021"/>
      <c r="AD39" s="1098"/>
      <c r="AE39" s="1098"/>
      <c r="AF39" s="1098"/>
      <c r="AG39" s="1098"/>
      <c r="AH39" s="1098"/>
      <c r="AI39" s="1098"/>
      <c r="AJ39" s="3"/>
    </row>
    <row r="40" spans="2:36" ht="22.5" customHeight="1">
      <c r="C40" s="7"/>
      <c r="D40" s="7"/>
      <c r="E40" s="7"/>
      <c r="F40" s="7"/>
      <c r="G40" s="7"/>
      <c r="H40" s="7"/>
      <c r="I40" s="7"/>
      <c r="J40" s="7"/>
      <c r="K40" s="1020" t="s">
        <v>3</v>
      </c>
      <c r="L40" s="1020"/>
      <c r="M40" s="1099">
        <f>情報シート!C10</f>
        <v>0</v>
      </c>
      <c r="N40" s="1099"/>
      <c r="O40" s="1099"/>
      <c r="P40" s="48"/>
      <c r="Q40" s="47"/>
      <c r="R40" s="2"/>
      <c r="U40" s="7"/>
      <c r="V40" s="7"/>
      <c r="W40" s="7"/>
      <c r="X40" s="7"/>
      <c r="Y40" s="7"/>
      <c r="Z40" s="7"/>
      <c r="AA40" s="7"/>
      <c r="AB40" s="1020" t="s">
        <v>3</v>
      </c>
      <c r="AC40" s="1020"/>
      <c r="AD40" s="1099"/>
      <c r="AE40" s="1099"/>
      <c r="AF40" s="1099"/>
      <c r="AG40" s="48"/>
      <c r="AH40" s="47"/>
      <c r="AI40" s="2"/>
      <c r="AJ40" s="3"/>
    </row>
    <row r="41" spans="2:36" ht="22.5" customHeight="1">
      <c r="C41" s="7"/>
      <c r="D41" s="1095"/>
      <c r="E41" s="1095"/>
      <c r="F41" s="1095"/>
      <c r="G41" s="1095"/>
      <c r="H41" s="1095"/>
      <c r="I41" s="1095"/>
      <c r="J41" s="1095"/>
      <c r="K41" s="1020" t="s">
        <v>4</v>
      </c>
      <c r="L41" s="1020"/>
      <c r="M41" s="1101">
        <f>情報シート!C11</f>
        <v>0</v>
      </c>
      <c r="N41" s="1101"/>
      <c r="O41" s="1101"/>
      <c r="P41" s="1101"/>
      <c r="Q41" s="47" t="s">
        <v>121</v>
      </c>
      <c r="R41" s="2"/>
      <c r="T41" s="7"/>
      <c r="U41" s="1095"/>
      <c r="V41" s="1095"/>
      <c r="W41" s="1095"/>
      <c r="X41" s="1095"/>
      <c r="Y41" s="1095"/>
      <c r="Z41" s="1095"/>
      <c r="AA41" s="1095"/>
      <c r="AB41" s="1020" t="s">
        <v>4</v>
      </c>
      <c r="AC41" s="1020"/>
      <c r="AD41" s="1101"/>
      <c r="AE41" s="1101"/>
      <c r="AF41" s="1101"/>
      <c r="AG41" s="1101"/>
      <c r="AH41" s="47" t="s">
        <v>5</v>
      </c>
      <c r="AI41" s="2"/>
      <c r="AJ41" s="3"/>
    </row>
    <row r="42" spans="2:36" ht="22.5" customHeight="1">
      <c r="R42" s="107"/>
      <c r="AI42" s="107"/>
    </row>
    <row r="43" spans="2:36" ht="22.5" customHeight="1">
      <c r="R43" s="107"/>
      <c r="AI43" s="107"/>
    </row>
    <row r="44" spans="2:36" ht="22.5" customHeight="1">
      <c r="R44" s="107"/>
      <c r="AI44" s="107"/>
    </row>
    <row r="45" spans="2:36" ht="22.5" customHeight="1">
      <c r="R45" s="107"/>
      <c r="AI45" s="107"/>
    </row>
    <row r="46" spans="2:36" ht="22.5" customHeight="1">
      <c r="R46" s="107"/>
      <c r="AI46" s="107"/>
    </row>
    <row r="47" spans="2:36" ht="22.5" customHeight="1">
      <c r="G47" s="105" t="s">
        <v>111</v>
      </c>
      <c r="K47" s="105" t="s">
        <v>133</v>
      </c>
      <c r="L47" s="7"/>
      <c r="X47" s="105" t="s">
        <v>111</v>
      </c>
      <c r="AB47" s="105" t="s">
        <v>133</v>
      </c>
      <c r="AC47" s="7"/>
    </row>
    <row r="48" spans="2:36" ht="22.5" customHeight="1">
      <c r="G48" s="105" t="s">
        <v>112</v>
      </c>
      <c r="K48" s="105" t="s">
        <v>139</v>
      </c>
      <c r="L48" s="7"/>
      <c r="X48" s="105" t="s">
        <v>112</v>
      </c>
      <c r="AB48" s="105" t="s">
        <v>139</v>
      </c>
      <c r="AC48" s="7"/>
    </row>
    <row r="49" spans="7:29" ht="22.5" customHeight="1">
      <c r="G49" s="105" t="s">
        <v>141</v>
      </c>
      <c r="K49" s="105" t="s">
        <v>158</v>
      </c>
      <c r="L49" s="7"/>
      <c r="X49" s="105" t="s">
        <v>141</v>
      </c>
      <c r="AB49" s="105" t="s">
        <v>158</v>
      </c>
      <c r="AC49" s="7"/>
    </row>
    <row r="50" spans="7:29" ht="22.5" customHeight="1">
      <c r="K50" s="105" t="s">
        <v>140</v>
      </c>
      <c r="L50" s="7"/>
      <c r="AB50" s="105" t="s">
        <v>140</v>
      </c>
      <c r="AC50" s="7"/>
    </row>
    <row r="51" spans="7:29" ht="22.5" customHeight="1">
      <c r="K51" s="105" t="s">
        <v>142</v>
      </c>
      <c r="L51" s="7"/>
      <c r="AB51" s="105" t="s">
        <v>142</v>
      </c>
      <c r="AC51" s="7"/>
    </row>
    <row r="52" spans="7:29" ht="22.5" customHeight="1">
      <c r="G52" s="7"/>
      <c r="H52" s="7"/>
      <c r="I52" s="7"/>
      <c r="J52" s="7"/>
      <c r="K52" s="7"/>
      <c r="L52" s="7"/>
      <c r="X52" s="7"/>
      <c r="Y52" s="7"/>
      <c r="Z52" s="7"/>
      <c r="AA52" s="7"/>
      <c r="AB52" s="7"/>
      <c r="AC52" s="7"/>
    </row>
  </sheetData>
  <mergeCells count="157">
    <mergeCell ref="M29:R29"/>
    <mergeCell ref="I15:J15"/>
    <mergeCell ref="L15:M15"/>
    <mergeCell ref="AC15:AD15"/>
    <mergeCell ref="AC16:AD16"/>
    <mergeCell ref="AG21:AH21"/>
    <mergeCell ref="L18:M18"/>
    <mergeCell ref="N18:O18"/>
    <mergeCell ref="P18:Q18"/>
    <mergeCell ref="L19:M19"/>
    <mergeCell ref="N19:O19"/>
    <mergeCell ref="P19:Q19"/>
    <mergeCell ref="L21:M21"/>
    <mergeCell ref="P20:Q20"/>
    <mergeCell ref="Z17:AA17"/>
    <mergeCell ref="Z18:AA18"/>
    <mergeCell ref="U18:V18"/>
    <mergeCell ref="W18:X18"/>
    <mergeCell ref="U21:V21"/>
    <mergeCell ref="W21:X21"/>
    <mergeCell ref="I16:J16"/>
    <mergeCell ref="AG15:AH15"/>
    <mergeCell ref="AG16:AH16"/>
    <mergeCell ref="AG17:AH17"/>
    <mergeCell ref="F18:G18"/>
    <mergeCell ref="H10:K10"/>
    <mergeCell ref="M10:P10"/>
    <mergeCell ref="N15:O15"/>
    <mergeCell ref="P17:Q17"/>
    <mergeCell ref="E3:O3"/>
    <mergeCell ref="AD28:AI28"/>
    <mergeCell ref="AD29:AI29"/>
    <mergeCell ref="K38:L39"/>
    <mergeCell ref="AD27:AI27"/>
    <mergeCell ref="C13:F13"/>
    <mergeCell ref="D14:E14"/>
    <mergeCell ref="D18:E18"/>
    <mergeCell ref="P16:Q16"/>
    <mergeCell ref="W16:X16"/>
    <mergeCell ref="Z14:AA14"/>
    <mergeCell ref="Z15:AA15"/>
    <mergeCell ref="Z16:AA16"/>
    <mergeCell ref="I18:J18"/>
    <mergeCell ref="I19:J19"/>
    <mergeCell ref="I14:J14"/>
    <mergeCell ref="L14:M14"/>
    <mergeCell ref="N14:O14"/>
    <mergeCell ref="P14:Q14"/>
    <mergeCell ref="B1:L1"/>
    <mergeCell ref="C5:E5"/>
    <mergeCell ref="F7:I7"/>
    <mergeCell ref="C8:E8"/>
    <mergeCell ref="J7:P7"/>
    <mergeCell ref="D17:E17"/>
    <mergeCell ref="F17:G17"/>
    <mergeCell ref="I17:J17"/>
    <mergeCell ref="L17:M17"/>
    <mergeCell ref="N17:O17"/>
    <mergeCell ref="N16:O16"/>
    <mergeCell ref="F14:G14"/>
    <mergeCell ref="D15:E15"/>
    <mergeCell ref="F15:G15"/>
    <mergeCell ref="D16:E16"/>
    <mergeCell ref="F16:G16"/>
    <mergeCell ref="L16:M16"/>
    <mergeCell ref="P15:Q15"/>
    <mergeCell ref="L23:M23"/>
    <mergeCell ref="N23:P23"/>
    <mergeCell ref="L24:M24"/>
    <mergeCell ref="N24:P24"/>
    <mergeCell ref="K27:L28"/>
    <mergeCell ref="M27:R27"/>
    <mergeCell ref="L25:M25"/>
    <mergeCell ref="D19:E19"/>
    <mergeCell ref="F19:G19"/>
    <mergeCell ref="N25:P25"/>
    <mergeCell ref="M28:R28"/>
    <mergeCell ref="D20:E20"/>
    <mergeCell ref="F20:G20"/>
    <mergeCell ref="D21:E21"/>
    <mergeCell ref="P21:Q21"/>
    <mergeCell ref="I21:J21"/>
    <mergeCell ref="F21:G21"/>
    <mergeCell ref="N21:O21"/>
    <mergeCell ref="I20:J20"/>
    <mergeCell ref="L20:M20"/>
    <mergeCell ref="N20:O20"/>
    <mergeCell ref="V3:AF3"/>
    <mergeCell ref="T5:V5"/>
    <mergeCell ref="W7:Z7"/>
    <mergeCell ref="T8:V8"/>
    <mergeCell ref="Y10:AB10"/>
    <mergeCell ref="AD10:AG10"/>
    <mergeCell ref="AA7:AG7"/>
    <mergeCell ref="AC19:AD19"/>
    <mergeCell ref="AE14:AF14"/>
    <mergeCell ref="AE15:AF15"/>
    <mergeCell ref="AE16:AF16"/>
    <mergeCell ref="AE17:AF17"/>
    <mergeCell ref="AE18:AF18"/>
    <mergeCell ref="AE19:AF19"/>
    <mergeCell ref="W19:X19"/>
    <mergeCell ref="T13:W13"/>
    <mergeCell ref="U14:V14"/>
    <mergeCell ref="W14:X14"/>
    <mergeCell ref="U15:V15"/>
    <mergeCell ref="U16:V16"/>
    <mergeCell ref="AG14:AH14"/>
    <mergeCell ref="W15:X15"/>
    <mergeCell ref="U17:V17"/>
    <mergeCell ref="W17:X17"/>
    <mergeCell ref="D41:J41"/>
    <mergeCell ref="U41:AA41"/>
    <mergeCell ref="AD30:AI30"/>
    <mergeCell ref="AD31:AI31"/>
    <mergeCell ref="AB38:AC39"/>
    <mergeCell ref="AD38:AI38"/>
    <mergeCell ref="AD39:AI39"/>
    <mergeCell ref="AB40:AC40"/>
    <mergeCell ref="AD40:AF40"/>
    <mergeCell ref="K40:L40"/>
    <mergeCell ref="K41:L41"/>
    <mergeCell ref="M34:N34"/>
    <mergeCell ref="O34:R34"/>
    <mergeCell ref="AD34:AE34"/>
    <mergeCell ref="M31:R31"/>
    <mergeCell ref="M30:R30"/>
    <mergeCell ref="M40:O40"/>
    <mergeCell ref="M41:P41"/>
    <mergeCell ref="M38:R38"/>
    <mergeCell ref="M39:R39"/>
    <mergeCell ref="AB41:AC41"/>
    <mergeCell ref="AD41:AG41"/>
    <mergeCell ref="AF34:AI34"/>
    <mergeCell ref="AG18:AH18"/>
    <mergeCell ref="AC14:AD14"/>
    <mergeCell ref="AC17:AD17"/>
    <mergeCell ref="AC18:AD18"/>
    <mergeCell ref="AC24:AD24"/>
    <mergeCell ref="AE25:AG25"/>
    <mergeCell ref="AG19:AH19"/>
    <mergeCell ref="AG20:AH20"/>
    <mergeCell ref="AC23:AD23"/>
    <mergeCell ref="AE23:AG23"/>
    <mergeCell ref="U19:V19"/>
    <mergeCell ref="AE24:AG24"/>
    <mergeCell ref="AB27:AC28"/>
    <mergeCell ref="AC25:AD25"/>
    <mergeCell ref="Z19:AA19"/>
    <mergeCell ref="Z21:AA21"/>
    <mergeCell ref="AE20:AF20"/>
    <mergeCell ref="AE21:AF21"/>
    <mergeCell ref="AC20:AD20"/>
    <mergeCell ref="AC21:AD21"/>
    <mergeCell ref="U20:V20"/>
    <mergeCell ref="W20:X20"/>
    <mergeCell ref="Z20:AA20"/>
  </mergeCells>
  <phoneticPr fontId="1"/>
  <dataValidations count="1">
    <dataValidation type="list" allowBlank="1" showInputMessage="1" showErrorMessage="1" sqref="F7:I7 W7:Z7" xr:uid="{A4E813C4-38F1-425F-8434-5B506EC9F344}">
      <formula1>$G$43:$G$49</formula1>
    </dataValidation>
  </dataValidations>
  <pageMargins left="0.6692913385826772" right="0.47244094488188981" top="0.62992125984251968" bottom="0.39370078740157483" header="0.31496062992125984" footer="0.31496062992125984"/>
  <pageSetup paperSize="9" scale="89"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G60"/>
  <sheetViews>
    <sheetView showZeros="0" view="pageBreakPreview" zoomScaleNormal="100" zoomScaleSheetLayoutView="100" workbookViewId="0">
      <selection activeCell="X39" sqref="X39:AE40"/>
    </sheetView>
  </sheetViews>
  <sheetFormatPr defaultColWidth="8.75" defaultRowHeight="14.25" customHeight="1"/>
  <cols>
    <col min="1" max="1" width="1.875" style="7" customWidth="1"/>
    <col min="2" max="16" width="5.875" style="7"/>
    <col min="17" max="17" width="5.375" style="7" customWidth="1"/>
    <col min="18" max="35" width="5.875" style="7" customWidth="1"/>
    <col min="36" max="16384" width="8.75" style="7"/>
  </cols>
  <sheetData>
    <row r="1" spans="2:33" ht="14.25" customHeight="1">
      <c r="B1" s="1186"/>
      <c r="C1" s="1186"/>
      <c r="D1" s="1186"/>
      <c r="E1" s="1186"/>
      <c r="F1" s="1186"/>
      <c r="G1" s="1186"/>
      <c r="H1" s="1186"/>
      <c r="I1" s="1186"/>
      <c r="J1" s="1186"/>
      <c r="K1" s="1186"/>
      <c r="L1" s="1186"/>
      <c r="M1" s="1186"/>
      <c r="N1" s="1186"/>
      <c r="O1" s="1186"/>
      <c r="P1" s="1186"/>
      <c r="R1" s="1043"/>
      <c r="S1" s="1043"/>
      <c r="T1" s="1043"/>
      <c r="U1" s="1043"/>
      <c r="V1" s="1043"/>
      <c r="W1" s="1043"/>
      <c r="X1" s="1043"/>
      <c r="Y1" s="1043"/>
      <c r="Z1" s="1043"/>
      <c r="AA1" s="1043"/>
      <c r="AB1" s="1043"/>
      <c r="AC1" s="1043"/>
      <c r="AD1" s="1043"/>
      <c r="AE1" s="1043"/>
      <c r="AF1" s="1043"/>
    </row>
    <row r="2" spans="2:33" ht="14.25" customHeight="1">
      <c r="B2" s="8" t="s">
        <v>199</v>
      </c>
      <c r="E2" s="8"/>
      <c r="F2" s="8"/>
      <c r="R2" s="8" t="s">
        <v>199</v>
      </c>
      <c r="U2" s="8"/>
      <c r="V2" s="8"/>
    </row>
    <row r="3" spans="2:33" ht="14.25" customHeight="1">
      <c r="B3" s="9"/>
      <c r="L3" s="1044" t="s">
        <v>0</v>
      </c>
      <c r="M3" s="1044"/>
      <c r="N3" s="1030"/>
      <c r="O3" s="1031"/>
      <c r="P3" s="1031"/>
      <c r="Q3" s="1032"/>
      <c r="S3" s="1035" t="s">
        <v>114</v>
      </c>
      <c r="T3" s="1035"/>
      <c r="U3" s="1035"/>
      <c r="V3" s="122"/>
      <c r="AB3" s="1047" t="s">
        <v>0</v>
      </c>
      <c r="AC3" s="1048"/>
      <c r="AD3" s="1030">
        <v>45818</v>
      </c>
      <c r="AE3" s="1031"/>
      <c r="AF3" s="1031"/>
      <c r="AG3" s="1032"/>
    </row>
    <row r="4" spans="2:33" ht="14.25" customHeight="1">
      <c r="S4" s="1035"/>
      <c r="T4" s="1035"/>
      <c r="U4" s="1035"/>
    </row>
    <row r="6" spans="2:33" ht="14.25" customHeight="1">
      <c r="B6" s="1187" t="s">
        <v>98</v>
      </c>
      <c r="C6" s="1187"/>
      <c r="D6" s="1187"/>
      <c r="E6" s="1187"/>
      <c r="F6" s="1187"/>
      <c r="G6" s="1187"/>
      <c r="H6" s="10"/>
      <c r="I6" s="10"/>
      <c r="R6" s="1187" t="s">
        <v>98</v>
      </c>
      <c r="S6" s="1187"/>
      <c r="T6" s="1187"/>
      <c r="U6" s="1187"/>
      <c r="V6" s="1187"/>
      <c r="W6" s="1187"/>
      <c r="X6" s="10"/>
      <c r="Y6" s="10"/>
    </row>
    <row r="7" spans="2:33" ht="14.25" customHeight="1">
      <c r="B7" s="1"/>
      <c r="C7" s="11" t="s">
        <v>99</v>
      </c>
      <c r="D7" s="1019" t="s">
        <v>109</v>
      </c>
      <c r="E7" s="1019"/>
      <c r="F7" s="1019"/>
      <c r="G7" s="12" t="s">
        <v>100</v>
      </c>
      <c r="R7" s="1"/>
      <c r="S7" s="11" t="s">
        <v>99</v>
      </c>
      <c r="T7" s="1019" t="s">
        <v>109</v>
      </c>
      <c r="U7" s="1019"/>
      <c r="V7" s="1019"/>
      <c r="W7" s="12" t="s">
        <v>100</v>
      </c>
      <c r="X7" s="12"/>
    </row>
    <row r="8" spans="2:33" ht="14.25" customHeight="1">
      <c r="K8" s="71" t="s">
        <v>126</v>
      </c>
      <c r="L8" s="1034">
        <f>情報シート!C4</f>
        <v>0</v>
      </c>
      <c r="M8" s="1034"/>
      <c r="AA8" s="71" t="s">
        <v>126</v>
      </c>
      <c r="AB8" s="1034" t="str">
        <f>情報シート!S4</f>
        <v>850-8570</v>
      </c>
      <c r="AC8" s="1034"/>
    </row>
    <row r="9" spans="2:33" ht="14.25" customHeight="1">
      <c r="B9" s="4"/>
      <c r="J9" s="1020" t="s">
        <v>1</v>
      </c>
      <c r="K9" s="1020"/>
      <c r="L9" s="1029">
        <f>情報シート!C5</f>
        <v>0</v>
      </c>
      <c r="M9" s="1029"/>
      <c r="N9" s="1029"/>
      <c r="O9" s="1029"/>
      <c r="P9" s="1029"/>
      <c r="Q9" s="124"/>
      <c r="Z9" s="1185" t="s">
        <v>1</v>
      </c>
      <c r="AA9" s="1185"/>
      <c r="AB9" s="1188" t="str">
        <f>情報シート!S5</f>
        <v>長崎県長崎市△△町○番〇▼号</v>
      </c>
      <c r="AC9" s="1029"/>
      <c r="AD9" s="1029"/>
      <c r="AE9" s="1029"/>
      <c r="AF9" s="1029"/>
      <c r="AG9" s="124"/>
    </row>
    <row r="10" spans="2:33" ht="14.25" customHeight="1">
      <c r="B10" s="4"/>
      <c r="J10" s="1020"/>
      <c r="K10" s="1020"/>
      <c r="L10" s="1029">
        <f>情報シート!C6</f>
        <v>0</v>
      </c>
      <c r="M10" s="1029"/>
      <c r="N10" s="1029"/>
      <c r="O10" s="1029"/>
      <c r="P10" s="1029"/>
      <c r="Q10" s="124"/>
      <c r="Z10" s="1185"/>
      <c r="AA10" s="1185"/>
      <c r="AB10" s="1029" t="str">
        <f>情報シート!S6</f>
        <v>長崎■■ビル　５階</v>
      </c>
      <c r="AC10" s="1029"/>
      <c r="AD10" s="1029"/>
      <c r="AE10" s="1029"/>
      <c r="AF10" s="1029"/>
      <c r="AG10" s="124"/>
    </row>
    <row r="11" spans="2:33" ht="14.25" customHeight="1">
      <c r="B11" s="4"/>
      <c r="J11" s="1020" t="s">
        <v>2</v>
      </c>
      <c r="K11" s="1020"/>
      <c r="L11" s="1028">
        <f>情報シート!C7</f>
        <v>0</v>
      </c>
      <c r="M11" s="1028"/>
      <c r="N11" s="1028"/>
      <c r="O11" s="1028"/>
      <c r="P11" s="1028"/>
      <c r="Q11" s="139" t="s">
        <v>156</v>
      </c>
      <c r="Z11" s="1020" t="s">
        <v>2</v>
      </c>
      <c r="AA11" s="1020"/>
      <c r="AB11" s="1028" t="str">
        <f>情報シート!S7</f>
        <v>○●旅行株式会社</v>
      </c>
      <c r="AC11" s="1028"/>
      <c r="AD11" s="1028"/>
      <c r="AE11" s="1028"/>
      <c r="AF11" s="1028"/>
      <c r="AG11" s="139" t="s">
        <v>156</v>
      </c>
    </row>
    <row r="12" spans="2:33" ht="14.25" customHeight="1">
      <c r="B12" s="5"/>
      <c r="J12" s="1020"/>
      <c r="K12" s="1020"/>
      <c r="L12" s="1029">
        <f>情報シート!C8</f>
        <v>0</v>
      </c>
      <c r="M12" s="1029"/>
      <c r="N12" s="1029"/>
      <c r="O12" s="1029"/>
      <c r="P12" s="1029"/>
      <c r="Q12" s="124"/>
      <c r="Z12" s="1020"/>
      <c r="AA12" s="1020"/>
      <c r="AB12" s="1029" t="str">
        <f>情報シート!S8</f>
        <v>長崎支店</v>
      </c>
      <c r="AC12" s="1029"/>
      <c r="AD12" s="1029"/>
      <c r="AE12" s="1029"/>
      <c r="AF12" s="1029"/>
      <c r="AG12" s="124"/>
    </row>
    <row r="13" spans="2:33" ht="14.25" customHeight="1">
      <c r="B13" s="6"/>
      <c r="J13" s="1020" t="s">
        <v>3</v>
      </c>
      <c r="K13" s="1020"/>
      <c r="L13" s="1042">
        <f>情報シート!C10</f>
        <v>0</v>
      </c>
      <c r="M13" s="1042"/>
      <c r="N13" s="1042"/>
      <c r="O13" s="1042"/>
      <c r="P13" s="1042"/>
      <c r="Q13" s="124"/>
      <c r="Z13" s="1020" t="s">
        <v>3</v>
      </c>
      <c r="AA13" s="1020"/>
      <c r="AB13" s="1042" t="str">
        <f>情報シート!S10</f>
        <v>支店長</v>
      </c>
      <c r="AC13" s="1042"/>
      <c r="AD13" s="1042"/>
      <c r="AE13" s="1042"/>
      <c r="AF13" s="1042"/>
      <c r="AG13" s="124"/>
    </row>
    <row r="14" spans="2:33" ht="14.25" customHeight="1">
      <c r="B14" s="1"/>
      <c r="J14" s="1020" t="s">
        <v>4</v>
      </c>
      <c r="K14" s="1020"/>
      <c r="L14" s="1024">
        <f>情報シート!C11</f>
        <v>0</v>
      </c>
      <c r="M14" s="1024"/>
      <c r="N14" s="1024"/>
      <c r="O14" s="1024"/>
      <c r="P14" s="14" t="s">
        <v>5</v>
      </c>
      <c r="Q14" s="124"/>
      <c r="Z14" s="1020" t="s">
        <v>4</v>
      </c>
      <c r="AA14" s="1020"/>
      <c r="AB14" s="1024" t="str">
        <f>情報シート!S11</f>
        <v>長崎　太郎</v>
      </c>
      <c r="AC14" s="1024"/>
      <c r="AD14" s="1024"/>
      <c r="AE14" s="1024"/>
      <c r="AF14" s="13" t="s">
        <v>5</v>
      </c>
      <c r="AG14" s="124"/>
    </row>
    <row r="15" spans="2:33" ht="14.25" customHeight="1">
      <c r="B15" s="24"/>
      <c r="J15" s="1020" t="s">
        <v>6</v>
      </c>
      <c r="K15" s="1020"/>
      <c r="L15" s="1042">
        <f>情報シート!C9</f>
        <v>0</v>
      </c>
      <c r="M15" s="1042"/>
      <c r="N15" s="1042"/>
      <c r="O15" s="1042"/>
      <c r="P15" s="1042"/>
      <c r="Q15" s="124"/>
      <c r="Z15" s="1020" t="s">
        <v>6</v>
      </c>
      <c r="AA15" s="1020"/>
      <c r="AB15" s="1028" t="str">
        <f>情報シート!S9</f>
        <v>長崎県知事登録旅行業　第○－△□○号</v>
      </c>
      <c r="AC15" s="1028"/>
      <c r="AD15" s="1028"/>
      <c r="AE15" s="1028"/>
      <c r="AF15" s="1028"/>
      <c r="AG15" s="124"/>
    </row>
    <row r="16" spans="2:33" ht="14.25" customHeight="1">
      <c r="Z16" s="20" t="s">
        <v>57</v>
      </c>
    </row>
    <row r="18" spans="3:29" ht="14.25" customHeight="1">
      <c r="E18" s="1038" t="s">
        <v>149</v>
      </c>
      <c r="F18" s="1038"/>
      <c r="G18" s="1038"/>
      <c r="H18" s="1038"/>
      <c r="I18" s="1038"/>
      <c r="J18" s="1038"/>
      <c r="K18" s="1038"/>
      <c r="L18" s="1038"/>
      <c r="M18" s="1038"/>
      <c r="U18" s="1038" t="s">
        <v>149</v>
      </c>
      <c r="V18" s="1038"/>
      <c r="W18" s="1038"/>
      <c r="X18" s="1038"/>
      <c r="Y18" s="1038"/>
      <c r="Z18" s="1038"/>
      <c r="AA18" s="1038"/>
      <c r="AB18" s="1038"/>
      <c r="AC18" s="1038"/>
    </row>
    <row r="19" spans="3:29" ht="14.25" customHeight="1">
      <c r="G19" s="1038" t="s">
        <v>101</v>
      </c>
      <c r="H19" s="1038"/>
      <c r="I19" s="1038"/>
      <c r="J19" s="1038"/>
      <c r="K19" s="1038"/>
      <c r="W19" s="1038" t="s">
        <v>101</v>
      </c>
      <c r="X19" s="1038"/>
      <c r="Y19" s="1038"/>
      <c r="Z19" s="1038"/>
      <c r="AA19" s="1038"/>
    </row>
    <row r="22" spans="3:29" ht="14.25" customHeight="1">
      <c r="D22" s="162" t="s">
        <v>200</v>
      </c>
      <c r="E22" s="162"/>
      <c r="F22" s="163"/>
      <c r="T22" s="162" t="s">
        <v>200</v>
      </c>
      <c r="U22" s="25"/>
    </row>
    <row r="23" spans="3:29" ht="14.25" customHeight="1">
      <c r="D23" s="201" t="s">
        <v>169</v>
      </c>
      <c r="E23" s="163"/>
      <c r="F23" s="163"/>
      <c r="T23" s="201" t="s">
        <v>169</v>
      </c>
    </row>
    <row r="25" spans="3:29" ht="14.25" customHeight="1">
      <c r="I25" s="12" t="s">
        <v>7</v>
      </c>
      <c r="Y25" s="12" t="s">
        <v>7</v>
      </c>
    </row>
    <row r="27" spans="3:29" ht="14.25" customHeight="1">
      <c r="I27" s="1177"/>
      <c r="K27" s="1177"/>
      <c r="Y27" s="1177">
        <v>7</v>
      </c>
      <c r="AA27" s="1177">
        <v>5</v>
      </c>
    </row>
    <row r="28" spans="3:29" ht="14.25" customHeight="1">
      <c r="C28" s="7" t="s">
        <v>70</v>
      </c>
      <c r="H28" s="7" t="s">
        <v>71</v>
      </c>
      <c r="I28" s="1178"/>
      <c r="J28" s="7" t="s">
        <v>72</v>
      </c>
      <c r="K28" s="1178"/>
      <c r="L28" s="7" t="s">
        <v>73</v>
      </c>
      <c r="S28" s="7" t="s">
        <v>70</v>
      </c>
      <c r="X28" s="7" t="s">
        <v>71</v>
      </c>
      <c r="Y28" s="1178"/>
      <c r="Z28" s="7" t="s">
        <v>72</v>
      </c>
      <c r="AA28" s="1178"/>
      <c r="AB28" s="7" t="s">
        <v>73</v>
      </c>
    </row>
    <row r="30" spans="3:29" ht="14.25" customHeight="1">
      <c r="C30" s="7" t="s">
        <v>107</v>
      </c>
      <c r="H30" s="1179"/>
      <c r="I30" s="1177"/>
      <c r="J30" s="1177"/>
      <c r="K30" s="1177"/>
      <c r="L30" s="1177"/>
      <c r="S30" s="7" t="s">
        <v>107</v>
      </c>
      <c r="X30" s="1179">
        <f>AB33+AB35</f>
        <v>795000</v>
      </c>
      <c r="Y30" s="1177"/>
      <c r="Z30" s="1177"/>
      <c r="AA30" s="1177"/>
      <c r="AB30" s="1177"/>
    </row>
    <row r="31" spans="3:29" ht="14.25" customHeight="1">
      <c r="H31" s="1178"/>
      <c r="I31" s="1178"/>
      <c r="J31" s="1178"/>
      <c r="K31" s="1178"/>
      <c r="L31" s="1178"/>
      <c r="M31" s="26" t="s">
        <v>15</v>
      </c>
      <c r="X31" s="1178"/>
      <c r="Y31" s="1178"/>
      <c r="Z31" s="1178"/>
      <c r="AA31" s="1178"/>
      <c r="AB31" s="1178"/>
      <c r="AC31" s="26" t="s">
        <v>15</v>
      </c>
    </row>
    <row r="33" spans="3:31" ht="14.25" customHeight="1">
      <c r="G33" s="7" t="s">
        <v>43</v>
      </c>
      <c r="I33" s="23"/>
      <c r="J33" s="23"/>
      <c r="K33" s="23"/>
      <c r="L33" s="1180"/>
      <c r="M33" s="1180"/>
      <c r="N33" s="1180"/>
      <c r="W33" s="7" t="s">
        <v>43</v>
      </c>
      <c r="Y33" s="23"/>
      <c r="Z33" s="23"/>
      <c r="AA33" s="23"/>
      <c r="AB33" s="1180">
        <v>455000</v>
      </c>
      <c r="AC33" s="1180"/>
      <c r="AD33" s="1180"/>
    </row>
    <row r="34" spans="3:31" ht="14.25" customHeight="1">
      <c r="F34" s="21"/>
      <c r="H34" s="1182" t="s">
        <v>130</v>
      </c>
      <c r="I34" s="1182"/>
      <c r="J34" s="1182"/>
      <c r="K34" s="1182"/>
      <c r="L34" s="1181"/>
      <c r="M34" s="1181"/>
      <c r="N34" s="1181"/>
      <c r="O34" s="7" t="s">
        <v>44</v>
      </c>
      <c r="V34" s="21"/>
      <c r="X34" s="1182" t="s">
        <v>130</v>
      </c>
      <c r="Y34" s="1182"/>
      <c r="Z34" s="1182"/>
      <c r="AA34" s="1182"/>
      <c r="AB34" s="1181"/>
      <c r="AC34" s="1181"/>
      <c r="AD34" s="1181"/>
      <c r="AE34" s="7" t="s">
        <v>44</v>
      </c>
    </row>
    <row r="35" spans="3:31" ht="14.25" customHeight="1">
      <c r="G35" s="23"/>
      <c r="H35" s="23"/>
      <c r="I35" s="23"/>
      <c r="J35" s="23"/>
      <c r="K35" s="23"/>
      <c r="L35" s="1183"/>
      <c r="M35" s="1183"/>
      <c r="N35" s="1183"/>
      <c r="W35" s="23"/>
      <c r="X35" s="23"/>
      <c r="Y35" s="23"/>
      <c r="Z35" s="23"/>
      <c r="AA35" s="23"/>
      <c r="AB35" s="1183">
        <v>340000</v>
      </c>
      <c r="AC35" s="1183"/>
      <c r="AD35" s="1183"/>
    </row>
    <row r="36" spans="3:31" ht="14.25" customHeight="1">
      <c r="F36" s="23"/>
      <c r="G36" s="1182" t="s">
        <v>110</v>
      </c>
      <c r="H36" s="1182"/>
      <c r="I36" s="1182"/>
      <c r="J36" s="1182"/>
      <c r="K36" s="1182"/>
      <c r="L36" s="1184"/>
      <c r="M36" s="1184"/>
      <c r="N36" s="1184"/>
      <c r="O36" s="7" t="s">
        <v>44</v>
      </c>
      <c r="V36" s="23"/>
      <c r="W36" s="1182" t="s">
        <v>113</v>
      </c>
      <c r="X36" s="1182"/>
      <c r="Y36" s="1182"/>
      <c r="Z36" s="1182"/>
      <c r="AA36" s="1182"/>
      <c r="AB36" s="1184"/>
      <c r="AC36" s="1184"/>
      <c r="AD36" s="1184"/>
      <c r="AE36" s="7" t="s">
        <v>44</v>
      </c>
    </row>
    <row r="37" spans="3:31" ht="14.25" customHeight="1">
      <c r="F37" s="23"/>
      <c r="G37" s="205"/>
      <c r="H37" s="1174"/>
      <c r="I37" s="1174"/>
      <c r="J37" s="1174"/>
      <c r="K37" s="1174"/>
      <c r="L37" s="1174"/>
      <c r="M37" s="1174"/>
      <c r="N37" s="1174"/>
      <c r="O37" s="1174"/>
      <c r="V37" s="23"/>
      <c r="W37" s="205"/>
      <c r="X37" s="1174"/>
      <c r="Y37" s="1174"/>
      <c r="Z37" s="1174"/>
      <c r="AA37" s="1174"/>
      <c r="AB37" s="1174"/>
      <c r="AC37" s="1174"/>
      <c r="AD37" s="1174"/>
      <c r="AE37" s="1174"/>
    </row>
    <row r="38" spans="3:31" ht="14.25" customHeight="1">
      <c r="F38" s="23"/>
      <c r="G38" s="205" t="s">
        <v>40</v>
      </c>
      <c r="H38" s="1175"/>
      <c r="I38" s="1175"/>
      <c r="J38" s="1175"/>
      <c r="K38" s="1175"/>
      <c r="L38" s="1175"/>
      <c r="M38" s="1175"/>
      <c r="N38" s="1175"/>
      <c r="O38" s="1175"/>
      <c r="V38" s="23"/>
      <c r="W38" s="205" t="s">
        <v>40</v>
      </c>
      <c r="X38" s="1175"/>
      <c r="Y38" s="1175"/>
      <c r="Z38" s="1175"/>
      <c r="AA38" s="1175"/>
      <c r="AB38" s="1175"/>
      <c r="AC38" s="1175"/>
      <c r="AD38" s="1175"/>
      <c r="AE38" s="1175"/>
    </row>
    <row r="39" spans="3:31" ht="14.25" customHeight="1">
      <c r="F39" s="23"/>
      <c r="H39" s="1172"/>
      <c r="I39" s="1172"/>
      <c r="J39" s="1172"/>
      <c r="K39" s="1172"/>
      <c r="L39" s="1172"/>
      <c r="M39" s="1172"/>
      <c r="N39" s="1172"/>
      <c r="O39" s="1172"/>
      <c r="V39" s="23"/>
      <c r="X39" s="1172"/>
      <c r="Y39" s="1172"/>
      <c r="Z39" s="1172"/>
      <c r="AA39" s="1172"/>
      <c r="AB39" s="1172"/>
      <c r="AC39" s="1172"/>
      <c r="AD39" s="1172"/>
      <c r="AE39" s="1172"/>
    </row>
    <row r="40" spans="3:31" ht="14.25" customHeight="1">
      <c r="F40" s="23"/>
      <c r="G40" s="205" t="s">
        <v>159</v>
      </c>
      <c r="H40" s="1173"/>
      <c r="I40" s="1173"/>
      <c r="J40" s="1173"/>
      <c r="K40" s="1173"/>
      <c r="L40" s="1173"/>
      <c r="M40" s="1173"/>
      <c r="N40" s="1173"/>
      <c r="O40" s="1173"/>
      <c r="V40" s="23"/>
      <c r="W40" s="205" t="s">
        <v>159</v>
      </c>
      <c r="X40" s="1173"/>
      <c r="Y40" s="1173"/>
      <c r="Z40" s="1173"/>
      <c r="AA40" s="1173"/>
      <c r="AB40" s="1173"/>
      <c r="AC40" s="1173"/>
      <c r="AD40" s="1173"/>
      <c r="AE40" s="1173"/>
    </row>
    <row r="41" spans="3:31" ht="14.25" customHeight="1">
      <c r="C41" s="3" t="s">
        <v>108</v>
      </c>
      <c r="S41" s="3" t="s">
        <v>108</v>
      </c>
    </row>
    <row r="42" spans="3:31" ht="14.25" customHeight="1">
      <c r="E42" s="1044" t="s">
        <v>16</v>
      </c>
      <c r="F42" s="1044"/>
      <c r="G42" s="1044"/>
      <c r="H42" s="1044"/>
      <c r="I42" s="1044"/>
      <c r="J42" s="1044"/>
      <c r="K42" s="1044"/>
      <c r="L42" s="1044"/>
      <c r="M42" s="1044"/>
      <c r="N42" s="1044"/>
      <c r="U42" s="1044" t="s">
        <v>16</v>
      </c>
      <c r="V42" s="1044"/>
      <c r="W42" s="1044"/>
      <c r="X42" s="1044" t="s">
        <v>74</v>
      </c>
      <c r="Y42" s="1044"/>
      <c r="Z42" s="1044"/>
      <c r="AA42" s="1044"/>
      <c r="AB42" s="1044"/>
      <c r="AC42" s="1044"/>
      <c r="AD42" s="1044"/>
    </row>
    <row r="43" spans="3:31" ht="14.25" customHeight="1">
      <c r="E43" s="1044"/>
      <c r="F43" s="1044"/>
      <c r="G43" s="1044"/>
      <c r="H43" s="1044"/>
      <c r="I43" s="1044"/>
      <c r="J43" s="1044"/>
      <c r="K43" s="1044"/>
      <c r="L43" s="1044"/>
      <c r="M43" s="1044"/>
      <c r="N43" s="1044"/>
      <c r="U43" s="1044"/>
      <c r="V43" s="1044"/>
      <c r="W43" s="1044"/>
      <c r="X43" s="1044"/>
      <c r="Y43" s="1044"/>
      <c r="Z43" s="1044"/>
      <c r="AA43" s="1044"/>
      <c r="AB43" s="1044"/>
      <c r="AC43" s="1044"/>
      <c r="AD43" s="1044"/>
    </row>
    <row r="44" spans="3:31" ht="14.25" customHeight="1">
      <c r="E44" s="1044" t="s">
        <v>17</v>
      </c>
      <c r="F44" s="1044"/>
      <c r="G44" s="1044"/>
      <c r="H44" s="1044"/>
      <c r="I44" s="1044"/>
      <c r="J44" s="1044"/>
      <c r="K44" s="1044"/>
      <c r="L44" s="1044"/>
      <c r="M44" s="1044"/>
      <c r="N44" s="1044"/>
      <c r="U44" s="1044" t="s">
        <v>17</v>
      </c>
      <c r="V44" s="1044"/>
      <c r="W44" s="1044"/>
      <c r="X44" s="1044" t="s">
        <v>75</v>
      </c>
      <c r="Y44" s="1044"/>
      <c r="Z44" s="1044"/>
      <c r="AA44" s="1044"/>
      <c r="AB44" s="1044"/>
      <c r="AC44" s="1044"/>
      <c r="AD44" s="1044"/>
    </row>
    <row r="45" spans="3:31" ht="14.25" customHeight="1">
      <c r="E45" s="1044"/>
      <c r="F45" s="1044"/>
      <c r="G45" s="1044"/>
      <c r="H45" s="1044"/>
      <c r="I45" s="1044"/>
      <c r="J45" s="1044"/>
      <c r="K45" s="1044"/>
      <c r="L45" s="1044"/>
      <c r="M45" s="1044"/>
      <c r="N45" s="1044"/>
      <c r="U45" s="1044"/>
      <c r="V45" s="1044"/>
      <c r="W45" s="1044"/>
      <c r="X45" s="1044"/>
      <c r="Y45" s="1044"/>
      <c r="Z45" s="1044"/>
      <c r="AA45" s="1044"/>
      <c r="AB45" s="1044"/>
      <c r="AC45" s="1044"/>
      <c r="AD45" s="1044"/>
    </row>
    <row r="46" spans="3:31" ht="14.25" customHeight="1">
      <c r="E46" s="1044" t="s">
        <v>18</v>
      </c>
      <c r="F46" s="1044"/>
      <c r="G46" s="1044"/>
      <c r="H46" s="1044"/>
      <c r="I46" s="1044"/>
      <c r="J46" s="1044"/>
      <c r="K46" s="1044"/>
      <c r="L46" s="1044"/>
      <c r="M46" s="1044"/>
      <c r="N46" s="1044"/>
      <c r="U46" s="1044" t="s">
        <v>18</v>
      </c>
      <c r="V46" s="1044"/>
      <c r="W46" s="1044"/>
      <c r="X46" s="1044" t="s">
        <v>76</v>
      </c>
      <c r="Y46" s="1044"/>
      <c r="Z46" s="1044"/>
      <c r="AA46" s="1044"/>
      <c r="AB46" s="1044"/>
      <c r="AC46" s="1044"/>
      <c r="AD46" s="1044"/>
    </row>
    <row r="47" spans="3:31" ht="14.25" customHeight="1">
      <c r="E47" s="1044"/>
      <c r="F47" s="1044"/>
      <c r="G47" s="1044"/>
      <c r="H47" s="1044"/>
      <c r="I47" s="1044"/>
      <c r="J47" s="1044"/>
      <c r="K47" s="1044"/>
      <c r="L47" s="1044"/>
      <c r="M47" s="1044"/>
      <c r="N47" s="1044"/>
      <c r="U47" s="1044"/>
      <c r="V47" s="1044"/>
      <c r="W47" s="1044"/>
      <c r="X47" s="1044"/>
      <c r="Y47" s="1044"/>
      <c r="Z47" s="1044"/>
      <c r="AA47" s="1044"/>
      <c r="AB47" s="1044"/>
      <c r="AC47" s="1044"/>
      <c r="AD47" s="1044"/>
    </row>
    <row r="48" spans="3:31" ht="14.25" customHeight="1">
      <c r="E48" s="1044" t="s">
        <v>19</v>
      </c>
      <c r="F48" s="1044"/>
      <c r="G48" s="1044"/>
      <c r="H48" s="1044"/>
      <c r="I48" s="1044"/>
      <c r="J48" s="1044"/>
      <c r="K48" s="1044"/>
      <c r="L48" s="1044"/>
      <c r="M48" s="1044"/>
      <c r="N48" s="1044"/>
      <c r="U48" s="1044" t="s">
        <v>19</v>
      </c>
      <c r="V48" s="1044"/>
      <c r="W48" s="1044"/>
      <c r="X48" s="1044">
        <v>8269407</v>
      </c>
      <c r="Y48" s="1044"/>
      <c r="Z48" s="1044"/>
      <c r="AA48" s="1044"/>
      <c r="AB48" s="1044"/>
      <c r="AC48" s="1044"/>
      <c r="AD48" s="1044"/>
    </row>
    <row r="49" spans="5:32" ht="14.25" customHeight="1">
      <c r="E49" s="1044"/>
      <c r="F49" s="1044"/>
      <c r="G49" s="1044"/>
      <c r="H49" s="1044"/>
      <c r="I49" s="1044"/>
      <c r="J49" s="1044"/>
      <c r="K49" s="1044"/>
      <c r="L49" s="1044"/>
      <c r="M49" s="1044"/>
      <c r="N49" s="1044"/>
      <c r="U49" s="1044"/>
      <c r="V49" s="1044"/>
      <c r="W49" s="1044"/>
      <c r="X49" s="1044"/>
      <c r="Y49" s="1044"/>
      <c r="Z49" s="1044"/>
      <c r="AA49" s="1044"/>
      <c r="AB49" s="1044"/>
      <c r="AC49" s="1044"/>
      <c r="AD49" s="1044"/>
    </row>
    <row r="50" spans="5:32" ht="14.25" customHeight="1">
      <c r="E50" s="1044" t="s">
        <v>20</v>
      </c>
      <c r="F50" s="1044"/>
      <c r="G50" s="1044"/>
      <c r="H50" s="1044"/>
      <c r="I50" s="1044"/>
      <c r="J50" s="1044"/>
      <c r="K50" s="1044"/>
      <c r="L50" s="1044"/>
      <c r="M50" s="1044"/>
      <c r="N50" s="1044"/>
      <c r="U50" s="1044" t="s">
        <v>20</v>
      </c>
      <c r="V50" s="1044"/>
      <c r="W50" s="1044"/>
      <c r="X50" s="1044" t="s">
        <v>78</v>
      </c>
      <c r="Y50" s="1044"/>
      <c r="Z50" s="1044"/>
      <c r="AA50" s="1044"/>
      <c r="AB50" s="1044"/>
      <c r="AC50" s="1044"/>
      <c r="AD50" s="1044"/>
    </row>
    <row r="51" spans="5:32" ht="14.25" customHeight="1">
      <c r="E51" s="1044"/>
      <c r="F51" s="1044"/>
      <c r="G51" s="1044"/>
      <c r="H51" s="1044"/>
      <c r="I51" s="1044"/>
      <c r="J51" s="1044"/>
      <c r="K51" s="1044"/>
      <c r="L51" s="1044"/>
      <c r="M51" s="1044"/>
      <c r="N51" s="1044"/>
      <c r="U51" s="1044"/>
      <c r="V51" s="1044"/>
      <c r="W51" s="1044"/>
      <c r="X51" s="1044"/>
      <c r="Y51" s="1044"/>
      <c r="Z51" s="1044"/>
      <c r="AA51" s="1044"/>
      <c r="AB51" s="1044"/>
      <c r="AC51" s="1044"/>
      <c r="AD51" s="1044"/>
    </row>
    <row r="52" spans="5:32" ht="14.25" customHeight="1">
      <c r="E52" s="1044" t="s">
        <v>21</v>
      </c>
      <c r="F52" s="1044"/>
      <c r="G52" s="1044"/>
      <c r="H52" s="1044"/>
      <c r="I52" s="1044"/>
      <c r="J52" s="1044"/>
      <c r="K52" s="1044"/>
      <c r="L52" s="1044"/>
      <c r="M52" s="1044"/>
      <c r="N52" s="1044"/>
      <c r="U52" s="1044" t="s">
        <v>21</v>
      </c>
      <c r="V52" s="1044"/>
      <c r="W52" s="1044"/>
      <c r="X52" s="1044" t="s">
        <v>77</v>
      </c>
      <c r="Y52" s="1044"/>
      <c r="Z52" s="1044"/>
      <c r="AA52" s="1044"/>
      <c r="AB52" s="1044"/>
      <c r="AC52" s="1044"/>
      <c r="AD52" s="1044"/>
    </row>
    <row r="53" spans="5:32" ht="14.25" customHeight="1">
      <c r="E53" s="1044"/>
      <c r="F53" s="1044"/>
      <c r="G53" s="1044"/>
      <c r="H53" s="1044"/>
      <c r="I53" s="1044"/>
      <c r="J53" s="1044"/>
      <c r="K53" s="1044"/>
      <c r="L53" s="1044"/>
      <c r="M53" s="1044"/>
      <c r="N53" s="1044"/>
      <c r="U53" s="1044"/>
      <c r="V53" s="1044"/>
      <c r="W53" s="1044"/>
      <c r="X53" s="1044"/>
      <c r="Y53" s="1044"/>
      <c r="Z53" s="1044"/>
      <c r="AA53" s="1044"/>
      <c r="AB53" s="1044"/>
      <c r="AC53" s="1044"/>
      <c r="AD53" s="1044"/>
    </row>
    <row r="54" spans="5:32" ht="14.25" customHeight="1">
      <c r="E54" s="1176" t="s">
        <v>56</v>
      </c>
      <c r="F54" s="1176"/>
      <c r="G54" s="1176"/>
      <c r="H54" s="1176"/>
      <c r="I54" s="1176"/>
      <c r="J54" s="1176"/>
      <c r="K54" s="1176"/>
      <c r="L54" s="1176"/>
      <c r="M54" s="1176"/>
      <c r="N54" s="1176"/>
      <c r="U54" s="1176" t="s">
        <v>22</v>
      </c>
      <c r="V54" s="1176"/>
      <c r="W54" s="1176"/>
      <c r="X54" s="1176"/>
      <c r="Y54" s="1176"/>
      <c r="Z54" s="1176"/>
      <c r="AA54" s="1176"/>
      <c r="AB54" s="1176"/>
      <c r="AC54" s="1176"/>
      <c r="AD54" s="1176"/>
    </row>
    <row r="55" spans="5:32" ht="14.25" customHeight="1">
      <c r="E55" s="1052" t="s">
        <v>54</v>
      </c>
      <c r="F55" s="1052"/>
      <c r="G55" s="1052"/>
      <c r="H55" s="1052"/>
      <c r="I55" s="1052"/>
      <c r="J55" s="1052"/>
      <c r="K55" s="1052"/>
      <c r="L55" s="1052"/>
      <c r="M55" s="1052"/>
      <c r="N55" s="1052"/>
      <c r="O55" s="1052"/>
      <c r="U55" s="1052" t="s">
        <v>54</v>
      </c>
      <c r="V55" s="1052"/>
      <c r="W55" s="1052"/>
      <c r="X55" s="1052"/>
      <c r="Y55" s="1052"/>
      <c r="Z55" s="1052"/>
      <c r="AA55" s="1052"/>
      <c r="AB55" s="1052"/>
      <c r="AC55" s="1052"/>
      <c r="AD55" s="1052"/>
      <c r="AE55" s="1052"/>
    </row>
    <row r="56" spans="5:32" ht="14.25" customHeight="1">
      <c r="E56" s="1052" t="s">
        <v>55</v>
      </c>
      <c r="F56" s="1052"/>
      <c r="G56" s="1052"/>
      <c r="H56" s="1052"/>
      <c r="I56" s="1052"/>
      <c r="J56" s="1052"/>
      <c r="K56" s="1052"/>
      <c r="L56" s="1052"/>
      <c r="M56" s="1052"/>
      <c r="N56" s="1052"/>
      <c r="U56" s="1052" t="s">
        <v>55</v>
      </c>
      <c r="V56" s="1052"/>
      <c r="W56" s="1052"/>
      <c r="X56" s="1052"/>
      <c r="Y56" s="1052"/>
      <c r="Z56" s="1052"/>
      <c r="AA56" s="1052"/>
      <c r="AB56" s="1052"/>
      <c r="AC56" s="1052"/>
      <c r="AD56" s="1052"/>
    </row>
    <row r="57" spans="5:32" ht="14.25" customHeight="1">
      <c r="G57" s="18"/>
      <c r="H57" s="18"/>
      <c r="I57" s="18"/>
      <c r="J57" s="18"/>
      <c r="K57" s="18"/>
      <c r="L57" s="18"/>
      <c r="M57" s="18"/>
      <c r="N57" s="18"/>
      <c r="O57" s="18"/>
      <c r="X57" s="18"/>
      <c r="Y57" s="18"/>
      <c r="Z57" s="18"/>
      <c r="AA57" s="18"/>
      <c r="AB57" s="18"/>
      <c r="AC57" s="18"/>
      <c r="AD57" s="18"/>
      <c r="AE57" s="18"/>
      <c r="AF57" s="18"/>
    </row>
    <row r="58" spans="5:32" ht="14.25" customHeight="1">
      <c r="G58" s="18"/>
      <c r="H58" s="18"/>
      <c r="I58" s="18"/>
      <c r="J58" s="18"/>
      <c r="K58" s="18"/>
      <c r="L58" s="18"/>
      <c r="M58" s="18"/>
      <c r="N58" s="18"/>
      <c r="O58" s="18"/>
      <c r="W58" s="18"/>
      <c r="X58" s="18"/>
      <c r="Y58" s="18"/>
      <c r="Z58" s="18"/>
      <c r="AA58" s="18"/>
      <c r="AB58" s="18"/>
      <c r="AC58" s="18"/>
      <c r="AD58" s="18"/>
      <c r="AE58" s="18"/>
    </row>
    <row r="59" spans="5:32" ht="14.25" customHeight="1">
      <c r="G59" s="18"/>
      <c r="H59" s="18"/>
      <c r="I59" s="22"/>
      <c r="J59" s="18"/>
      <c r="K59" s="18"/>
      <c r="L59" s="18"/>
      <c r="M59" s="18"/>
      <c r="N59" s="18"/>
      <c r="O59" s="18"/>
      <c r="W59" s="18"/>
      <c r="X59" s="18"/>
      <c r="Y59" s="22"/>
      <c r="Z59" s="18"/>
      <c r="AA59" s="18"/>
      <c r="AB59" s="18"/>
      <c r="AC59" s="18"/>
      <c r="AD59" s="18"/>
      <c r="AE59" s="18"/>
    </row>
    <row r="60" spans="5:32" ht="14.25" customHeight="1">
      <c r="G60" s="18"/>
      <c r="H60" s="18"/>
      <c r="I60" s="18"/>
      <c r="J60" s="18"/>
      <c r="K60" s="18"/>
      <c r="L60" s="18"/>
      <c r="M60" s="18"/>
      <c r="N60" s="18"/>
      <c r="O60" s="18"/>
      <c r="W60" s="18"/>
      <c r="X60" s="18"/>
      <c r="Y60" s="18"/>
      <c r="Z60" s="18"/>
      <c r="AA60" s="18"/>
      <c r="AB60" s="18"/>
      <c r="AC60" s="18"/>
      <c r="AD60" s="18"/>
      <c r="AE60" s="18"/>
    </row>
  </sheetData>
  <mergeCells count="89">
    <mergeCell ref="R1:AF1"/>
    <mergeCell ref="AB3:AC3"/>
    <mergeCell ref="AD3:AG3"/>
    <mergeCell ref="Z9:AA10"/>
    <mergeCell ref="B1:P1"/>
    <mergeCell ref="L3:M3"/>
    <mergeCell ref="L9:P9"/>
    <mergeCell ref="N3:Q3"/>
    <mergeCell ref="B6:G6"/>
    <mergeCell ref="AB9:AF9"/>
    <mergeCell ref="AB10:AF10"/>
    <mergeCell ref="R6:W6"/>
    <mergeCell ref="L8:M8"/>
    <mergeCell ref="AB8:AC8"/>
    <mergeCell ref="S3:U4"/>
    <mergeCell ref="J11:K12"/>
    <mergeCell ref="L13:P13"/>
    <mergeCell ref="L14:O14"/>
    <mergeCell ref="J15:K15"/>
    <mergeCell ref="L15:P15"/>
    <mergeCell ref="L11:P11"/>
    <mergeCell ref="U56:AD56"/>
    <mergeCell ref="T7:V7"/>
    <mergeCell ref="L35:N36"/>
    <mergeCell ref="G36:K36"/>
    <mergeCell ref="E42:G43"/>
    <mergeCell ref="H42:N43"/>
    <mergeCell ref="E44:G45"/>
    <mergeCell ref="H44:N45"/>
    <mergeCell ref="E18:M18"/>
    <mergeCell ref="J14:K14"/>
    <mergeCell ref="J9:K10"/>
    <mergeCell ref="L10:P10"/>
    <mergeCell ref="D7:F7"/>
    <mergeCell ref="L12:P12"/>
    <mergeCell ref="J13:K13"/>
    <mergeCell ref="Z11:AA12"/>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W19:AA19"/>
    <mergeCell ref="U54:AD54"/>
    <mergeCell ref="U55:AE55"/>
    <mergeCell ref="U42:W43"/>
    <mergeCell ref="X42:AD43"/>
    <mergeCell ref="U44:W45"/>
    <mergeCell ref="X44:AD45"/>
    <mergeCell ref="U46:W47"/>
    <mergeCell ref="X46:AD47"/>
    <mergeCell ref="U48:W49"/>
    <mergeCell ref="X48:AD49"/>
    <mergeCell ref="U50:W51"/>
    <mergeCell ref="X50:AD51"/>
    <mergeCell ref="U52:W53"/>
    <mergeCell ref="X52:AD53"/>
    <mergeCell ref="G19:K19"/>
    <mergeCell ref="I27:I28"/>
    <mergeCell ref="K27:K28"/>
    <mergeCell ref="H30:L31"/>
    <mergeCell ref="L33:N34"/>
    <mergeCell ref="H34:K34"/>
    <mergeCell ref="E54:N54"/>
    <mergeCell ref="E55:O55"/>
    <mergeCell ref="E56:N56"/>
    <mergeCell ref="E46:G47"/>
    <mergeCell ref="H46:N47"/>
    <mergeCell ref="E48:G49"/>
    <mergeCell ref="H48:N49"/>
    <mergeCell ref="E50:G51"/>
    <mergeCell ref="H50:N51"/>
    <mergeCell ref="H39:O40"/>
    <mergeCell ref="X39:AE40"/>
    <mergeCell ref="X37:AE38"/>
    <mergeCell ref="H37:O38"/>
    <mergeCell ref="E52:G53"/>
    <mergeCell ref="H52:N53"/>
  </mergeCells>
  <phoneticPr fontId="1"/>
  <pageMargins left="0.70866141732283472" right="0.45" top="0.74803149606299213" bottom="0.74803149606299213" header="0.31496062992125984" footer="0.31496062992125984"/>
  <pageSetup paperSize="9" scale="9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6E400-83A0-49A9-B623-4C19DC6EEAF7}">
  <sheetPr>
    <tabColor rgb="FFFF0000"/>
  </sheetPr>
  <dimension ref="B1:Z115"/>
  <sheetViews>
    <sheetView view="pageBreakPreview" topLeftCell="A3" zoomScaleNormal="80" zoomScaleSheetLayoutView="100" workbookViewId="0">
      <selection activeCell="R23" sqref="R23"/>
    </sheetView>
  </sheetViews>
  <sheetFormatPr defaultColWidth="4.5" defaultRowHeight="15" customHeight="1"/>
  <cols>
    <col min="1" max="1" width="4.5" style="34"/>
    <col min="2" max="2" width="5.125" style="34" customWidth="1"/>
    <col min="3" max="3" width="10.75" style="35" customWidth="1"/>
    <col min="4" max="10" width="10.75" style="34" customWidth="1"/>
    <col min="11" max="12" width="5" style="34" customWidth="1"/>
    <col min="13" max="13" width="11" style="35" customWidth="1"/>
    <col min="14" max="20" width="11" style="34" customWidth="1"/>
    <col min="21" max="21" width="5" style="34" customWidth="1"/>
    <col min="22" max="16384" width="4.5" style="34"/>
  </cols>
  <sheetData>
    <row r="1" spans="2:26" ht="15" customHeight="1" thickBot="1"/>
    <row r="2" spans="2:26" ht="15" customHeight="1">
      <c r="B2" s="50"/>
      <c r="C2" s="51"/>
      <c r="D2" s="52"/>
      <c r="H2" s="200" t="s">
        <v>152</v>
      </c>
      <c r="I2" s="1190"/>
      <c r="J2" s="1191"/>
      <c r="K2" s="1192"/>
      <c r="L2" s="50"/>
      <c r="M2" s="51"/>
      <c r="N2" s="52"/>
      <c r="R2" s="200" t="s">
        <v>152</v>
      </c>
      <c r="S2" s="1190">
        <v>45797</v>
      </c>
      <c r="T2" s="1191"/>
      <c r="U2" s="1192"/>
      <c r="V2" s="36"/>
      <c r="X2" s="36"/>
    </row>
    <row r="3" spans="2:26" ht="15" customHeight="1" thickBot="1">
      <c r="B3" s="36"/>
      <c r="C3" s="133" t="s">
        <v>194</v>
      </c>
      <c r="I3" s="1193"/>
      <c r="J3" s="1194"/>
      <c r="K3" s="1195"/>
      <c r="L3" s="36"/>
      <c r="M3" s="133" t="s">
        <v>194</v>
      </c>
      <c r="S3" s="1193"/>
      <c r="T3" s="1194"/>
      <c r="U3" s="1195"/>
      <c r="V3" s="36"/>
    </row>
    <row r="4" spans="2:26" ht="15" customHeight="1">
      <c r="C4" s="36" t="s">
        <v>155</v>
      </c>
      <c r="M4" s="36" t="s">
        <v>155</v>
      </c>
      <c r="V4" s="36"/>
    </row>
    <row r="5" spans="2:26" ht="15" customHeight="1">
      <c r="G5" s="134" t="s">
        <v>153</v>
      </c>
      <c r="Q5" s="134" t="s">
        <v>153</v>
      </c>
      <c r="V5" s="36"/>
    </row>
    <row r="6" spans="2:26" ht="15" customHeight="1">
      <c r="C6" s="34"/>
      <c r="G6" s="1198" t="s">
        <v>122</v>
      </c>
      <c r="H6" s="1196">
        <f>情報シート!C7</f>
        <v>0</v>
      </c>
      <c r="I6" s="1196"/>
      <c r="J6" s="1196"/>
      <c r="K6" s="1196"/>
      <c r="L6" s="37"/>
      <c r="M6" s="37"/>
      <c r="N6" s="37"/>
      <c r="Q6" s="1198" t="s">
        <v>122</v>
      </c>
      <c r="R6" s="1196" t="str">
        <f>情報シート!S7</f>
        <v>○●旅行株式会社</v>
      </c>
      <c r="S6" s="1196"/>
      <c r="T6" s="1196"/>
      <c r="U6" s="1196"/>
      <c r="V6" s="37"/>
      <c r="W6" s="37"/>
      <c r="X6" s="37"/>
      <c r="Z6" s="36"/>
    </row>
    <row r="7" spans="2:26" ht="15" customHeight="1">
      <c r="C7" s="34"/>
      <c r="G7" s="1198"/>
      <c r="H7" s="1196" t="str">
        <f>IF(情報シート!C8="","",情報シート!C8)</f>
        <v/>
      </c>
      <c r="I7" s="1196"/>
      <c r="J7" s="1196"/>
      <c r="K7" s="1196"/>
      <c r="L7" s="53"/>
      <c r="M7" s="53"/>
      <c r="N7" s="49"/>
      <c r="Q7" s="1198"/>
      <c r="R7" s="1196" t="str">
        <f>情報シート!S8</f>
        <v>長崎支店</v>
      </c>
      <c r="S7" s="1196"/>
      <c r="T7" s="1196"/>
      <c r="U7" s="1196"/>
      <c r="V7" s="53"/>
      <c r="W7" s="53"/>
      <c r="X7" s="49"/>
      <c r="Z7" s="36"/>
    </row>
    <row r="8" spans="2:26" ht="15" customHeight="1">
      <c r="C8" s="34"/>
      <c r="G8" s="55" t="s">
        <v>150</v>
      </c>
      <c r="H8" s="1196">
        <f>情報シート!C12</f>
        <v>0</v>
      </c>
      <c r="I8" s="1196"/>
      <c r="J8" s="125"/>
      <c r="K8" s="125"/>
      <c r="L8" s="38"/>
      <c r="M8" s="54"/>
      <c r="N8" s="49"/>
      <c r="Q8" s="55" t="s">
        <v>150</v>
      </c>
      <c r="R8" s="1196" t="str">
        <f>情報シート!S12</f>
        <v>長崎　次郎</v>
      </c>
      <c r="S8" s="1196"/>
      <c r="T8" s="125"/>
      <c r="U8" s="125"/>
      <c r="V8" s="38"/>
      <c r="W8" s="54"/>
      <c r="X8" s="49"/>
      <c r="Z8" s="36"/>
    </row>
    <row r="9" spans="2:26" ht="15" customHeight="1">
      <c r="C9" s="34"/>
      <c r="G9" s="55" t="s">
        <v>151</v>
      </c>
      <c r="H9" s="1196">
        <f>情報シート!C13</f>
        <v>0</v>
      </c>
      <c r="I9" s="1196"/>
      <c r="J9" s="1196"/>
      <c r="K9" s="1196"/>
      <c r="L9" s="49"/>
      <c r="M9" s="34"/>
      <c r="N9" s="55"/>
      <c r="Q9" s="55" t="s">
        <v>151</v>
      </c>
      <c r="R9" s="1196" t="str">
        <f>情報シート!S13</f>
        <v>095-8〇○-△□△○</v>
      </c>
      <c r="S9" s="1196"/>
      <c r="T9" s="1196"/>
      <c r="U9" s="1196"/>
      <c r="V9" s="49"/>
      <c r="X9" s="55"/>
      <c r="Z9" s="36"/>
    </row>
    <row r="10" spans="2:26" ht="15" customHeight="1">
      <c r="B10" s="3"/>
      <c r="C10" s="3"/>
      <c r="D10" s="3"/>
      <c r="E10" s="3"/>
      <c r="F10" s="3"/>
      <c r="G10" s="168"/>
      <c r="H10" s="168"/>
      <c r="I10" s="168"/>
      <c r="J10" s="168"/>
      <c r="K10" s="168"/>
      <c r="L10" s="3"/>
      <c r="M10" s="3"/>
      <c r="N10" s="3"/>
      <c r="O10" s="3"/>
      <c r="P10" s="3"/>
      <c r="Q10" s="168"/>
      <c r="R10" s="168"/>
      <c r="S10" s="168"/>
      <c r="T10" s="168"/>
      <c r="U10" s="168"/>
      <c r="V10" s="49"/>
    </row>
    <row r="11" spans="2:26" ht="15" customHeight="1">
      <c r="B11" s="3"/>
      <c r="C11" s="168"/>
      <c r="D11" s="168"/>
      <c r="E11" s="1197"/>
      <c r="F11" s="1197"/>
      <c r="G11" s="1197"/>
      <c r="H11" s="1197"/>
      <c r="I11" s="1197"/>
      <c r="J11" s="194"/>
      <c r="K11" s="173"/>
      <c r="L11" s="3"/>
      <c r="M11" s="168"/>
      <c r="N11" s="168"/>
      <c r="O11" s="1197" t="s">
        <v>155</v>
      </c>
      <c r="P11" s="1197"/>
      <c r="Q11" s="1197" t="s">
        <v>178</v>
      </c>
      <c r="R11" s="1197"/>
      <c r="S11" s="1197"/>
      <c r="T11" s="194"/>
      <c r="U11" s="173"/>
      <c r="V11" s="49"/>
      <c r="X11" s="55"/>
      <c r="Z11" s="36"/>
    </row>
    <row r="12" spans="2:26" ht="15" customHeight="1">
      <c r="B12" s="3"/>
      <c r="C12" s="168"/>
      <c r="D12" s="174" t="s">
        <v>40</v>
      </c>
      <c r="E12" s="1197"/>
      <c r="F12" s="1197"/>
      <c r="G12" s="1197"/>
      <c r="H12" s="1197"/>
      <c r="I12" s="1197"/>
      <c r="J12" s="194"/>
      <c r="K12" s="173"/>
      <c r="L12" s="3"/>
      <c r="M12" s="168"/>
      <c r="N12" s="174" t="s">
        <v>40</v>
      </c>
      <c r="O12" s="1197"/>
      <c r="P12" s="1197"/>
      <c r="Q12" s="1197"/>
      <c r="R12" s="1197"/>
      <c r="S12" s="1197"/>
      <c r="T12" s="194"/>
      <c r="U12" s="173"/>
      <c r="V12" s="36"/>
    </row>
    <row r="13" spans="2:26" ht="15" customHeight="1">
      <c r="B13" s="3"/>
      <c r="C13" s="168"/>
      <c r="D13" s="168"/>
      <c r="E13" s="168"/>
      <c r="F13" s="168"/>
      <c r="G13" s="168"/>
      <c r="H13" s="168"/>
      <c r="I13" s="168"/>
      <c r="J13" s="168"/>
      <c r="K13" s="3"/>
      <c r="L13" s="3"/>
      <c r="M13" s="168"/>
      <c r="N13" s="168"/>
      <c r="O13" s="168"/>
      <c r="P13" s="168"/>
      <c r="Q13" s="168"/>
      <c r="R13" s="168"/>
      <c r="S13" s="168"/>
      <c r="T13" s="168"/>
      <c r="U13" s="3"/>
      <c r="V13" s="36"/>
      <c r="W13" s="45"/>
    </row>
    <row r="14" spans="2:26" ht="15" customHeight="1">
      <c r="B14" s="3"/>
      <c r="C14" s="195" t="s">
        <v>79</v>
      </c>
      <c r="D14" s="174" t="s">
        <v>154</v>
      </c>
      <c r="E14" s="1189"/>
      <c r="F14" s="1189"/>
      <c r="G14" s="172" t="s">
        <v>34</v>
      </c>
      <c r="H14" s="1189"/>
      <c r="I14" s="1189"/>
      <c r="J14" s="174" t="s">
        <v>137</v>
      </c>
      <c r="K14" s="3"/>
      <c r="L14" s="3"/>
      <c r="M14" s="195" t="s">
        <v>79</v>
      </c>
      <c r="N14" s="174" t="s">
        <v>154</v>
      </c>
      <c r="O14" s="1189">
        <v>45748</v>
      </c>
      <c r="P14" s="1189"/>
      <c r="Q14" s="172" t="s">
        <v>34</v>
      </c>
      <c r="R14" s="1189">
        <v>46081</v>
      </c>
      <c r="S14" s="1189"/>
      <c r="T14" s="174" t="s">
        <v>137</v>
      </c>
      <c r="U14" s="3"/>
      <c r="V14" s="36"/>
      <c r="W14" s="45"/>
    </row>
    <row r="15" spans="2:26" ht="15" customHeight="1">
      <c r="B15" s="3"/>
      <c r="C15" s="175" t="s">
        <v>172</v>
      </c>
      <c r="D15" s="176" t="s">
        <v>87</v>
      </c>
      <c r="E15" s="176" t="s">
        <v>86</v>
      </c>
      <c r="F15" s="176" t="s">
        <v>88</v>
      </c>
      <c r="G15" s="176" t="s">
        <v>89</v>
      </c>
      <c r="H15" s="176" t="s">
        <v>90</v>
      </c>
      <c r="I15" s="177" t="s">
        <v>91</v>
      </c>
      <c r="J15" s="193" t="s">
        <v>92</v>
      </c>
      <c r="K15" s="3"/>
      <c r="L15" s="3"/>
      <c r="M15" s="175" t="s">
        <v>172</v>
      </c>
      <c r="N15" s="176" t="s">
        <v>87</v>
      </c>
      <c r="O15" s="176" t="s">
        <v>86</v>
      </c>
      <c r="P15" s="176" t="s">
        <v>88</v>
      </c>
      <c r="Q15" s="176" t="s">
        <v>89</v>
      </c>
      <c r="R15" s="176" t="s">
        <v>90</v>
      </c>
      <c r="S15" s="177" t="s">
        <v>91</v>
      </c>
      <c r="T15" s="193" t="s">
        <v>92</v>
      </c>
      <c r="U15" s="3"/>
      <c r="V15" s="36"/>
      <c r="W15" s="45"/>
    </row>
    <row r="16" spans="2:26" ht="15" customHeight="1">
      <c r="B16" s="3"/>
      <c r="C16" s="178" t="s">
        <v>80</v>
      </c>
      <c r="D16" s="179"/>
      <c r="E16" s="179"/>
      <c r="F16" s="179"/>
      <c r="G16" s="179"/>
      <c r="H16" s="179"/>
      <c r="I16" s="180"/>
      <c r="J16" s="191">
        <f>SUM(D16:I16)</f>
        <v>0</v>
      </c>
      <c r="K16" s="3"/>
      <c r="L16" s="3"/>
      <c r="M16" s="178" t="s">
        <v>80</v>
      </c>
      <c r="N16" s="179"/>
      <c r="O16" s="179"/>
      <c r="P16" s="179"/>
      <c r="Q16" s="179"/>
      <c r="R16" s="179"/>
      <c r="S16" s="180"/>
      <c r="T16" s="191">
        <f>SUM(N16:S16)</f>
        <v>0</v>
      </c>
      <c r="U16" s="3"/>
      <c r="V16" s="36"/>
    </row>
    <row r="17" spans="2:23" ht="15" customHeight="1">
      <c r="B17" s="3"/>
      <c r="C17" s="178" t="s">
        <v>81</v>
      </c>
      <c r="D17" s="179"/>
      <c r="E17" s="179"/>
      <c r="F17" s="179"/>
      <c r="G17" s="179"/>
      <c r="H17" s="179"/>
      <c r="I17" s="180"/>
      <c r="J17" s="191">
        <f t="shared" ref="J17:J25" si="0">SUM(D17:I17)</f>
        <v>0</v>
      </c>
      <c r="K17" s="3"/>
      <c r="L17" s="3"/>
      <c r="M17" s="178" t="s">
        <v>81</v>
      </c>
      <c r="N17" s="179"/>
      <c r="O17" s="179"/>
      <c r="P17" s="179"/>
      <c r="Q17" s="179"/>
      <c r="R17" s="179"/>
      <c r="S17" s="180"/>
      <c r="T17" s="191">
        <f t="shared" ref="T17:T25" si="1">SUM(N17:S17)</f>
        <v>0</v>
      </c>
      <c r="U17" s="3"/>
      <c r="V17" s="36"/>
    </row>
    <row r="18" spans="2:23" ht="15" customHeight="1">
      <c r="B18" s="3"/>
      <c r="C18" s="178" t="s">
        <v>82</v>
      </c>
      <c r="D18" s="179"/>
      <c r="E18" s="179"/>
      <c r="F18" s="179"/>
      <c r="G18" s="179"/>
      <c r="H18" s="179"/>
      <c r="I18" s="180"/>
      <c r="J18" s="191">
        <f t="shared" si="0"/>
        <v>0</v>
      </c>
      <c r="K18" s="3"/>
      <c r="L18" s="3"/>
      <c r="M18" s="178" t="s">
        <v>82</v>
      </c>
      <c r="N18" s="179"/>
      <c r="O18" s="179"/>
      <c r="P18" s="179"/>
      <c r="Q18" s="179"/>
      <c r="R18" s="179"/>
      <c r="S18" s="180"/>
      <c r="T18" s="191">
        <f t="shared" si="1"/>
        <v>0</v>
      </c>
      <c r="U18" s="3"/>
      <c r="V18" s="36"/>
    </row>
    <row r="19" spans="2:23" ht="15" customHeight="1">
      <c r="B19" s="3"/>
      <c r="C19" s="178" t="s">
        <v>83</v>
      </c>
      <c r="D19" s="179"/>
      <c r="E19" s="179"/>
      <c r="F19" s="179"/>
      <c r="G19" s="179"/>
      <c r="H19" s="179"/>
      <c r="I19" s="180"/>
      <c r="J19" s="191">
        <f t="shared" si="0"/>
        <v>0</v>
      </c>
      <c r="K19" s="3"/>
      <c r="L19" s="3"/>
      <c r="M19" s="178" t="s">
        <v>83</v>
      </c>
      <c r="N19" s="179"/>
      <c r="O19" s="179"/>
      <c r="P19" s="179"/>
      <c r="Q19" s="179"/>
      <c r="R19" s="179"/>
      <c r="S19" s="180"/>
      <c r="T19" s="191">
        <f t="shared" si="1"/>
        <v>0</v>
      </c>
      <c r="U19" s="3"/>
      <c r="V19" s="36"/>
    </row>
    <row r="20" spans="2:23" ht="15" customHeight="1">
      <c r="B20" s="3"/>
      <c r="C20" s="178" t="s">
        <v>84</v>
      </c>
      <c r="D20" s="179"/>
      <c r="E20" s="179"/>
      <c r="F20" s="179"/>
      <c r="G20" s="179"/>
      <c r="H20" s="179"/>
      <c r="I20" s="180"/>
      <c r="J20" s="191">
        <f t="shared" si="0"/>
        <v>0</v>
      </c>
      <c r="K20" s="3"/>
      <c r="L20" s="3"/>
      <c r="M20" s="178" t="s">
        <v>84</v>
      </c>
      <c r="N20" s="179"/>
      <c r="O20" s="179"/>
      <c r="P20" s="179"/>
      <c r="Q20" s="179"/>
      <c r="R20" s="179"/>
      <c r="S20" s="180"/>
      <c r="T20" s="191">
        <f t="shared" si="1"/>
        <v>0</v>
      </c>
      <c r="U20" s="3"/>
      <c r="V20" s="36"/>
    </row>
    <row r="21" spans="2:23" ht="15" customHeight="1">
      <c r="B21" s="3"/>
      <c r="C21" s="178" t="s">
        <v>85</v>
      </c>
      <c r="D21" s="179"/>
      <c r="E21" s="179"/>
      <c r="F21" s="179"/>
      <c r="G21" s="179"/>
      <c r="H21" s="179"/>
      <c r="I21" s="180"/>
      <c r="J21" s="191">
        <f t="shared" si="0"/>
        <v>0</v>
      </c>
      <c r="K21" s="3"/>
      <c r="L21" s="3"/>
      <c r="M21" s="178" t="s">
        <v>85</v>
      </c>
      <c r="N21" s="179"/>
      <c r="O21" s="179"/>
      <c r="P21" s="179"/>
      <c r="Q21" s="179"/>
      <c r="R21" s="179"/>
      <c r="S21" s="180"/>
      <c r="T21" s="191">
        <f t="shared" si="1"/>
        <v>0</v>
      </c>
      <c r="U21" s="3"/>
      <c r="V21" s="36"/>
    </row>
    <row r="22" spans="2:23" ht="15" customHeight="1">
      <c r="B22" s="3"/>
      <c r="C22" s="181" t="s">
        <v>93</v>
      </c>
      <c r="D22" s="179"/>
      <c r="E22" s="179"/>
      <c r="F22" s="179"/>
      <c r="G22" s="179"/>
      <c r="H22" s="179"/>
      <c r="I22" s="180"/>
      <c r="J22" s="191">
        <f t="shared" si="0"/>
        <v>0</v>
      </c>
      <c r="K22" s="3"/>
      <c r="L22" s="3"/>
      <c r="M22" s="181" t="s">
        <v>93</v>
      </c>
      <c r="N22" s="179"/>
      <c r="O22" s="179"/>
      <c r="P22" s="179"/>
      <c r="Q22" s="179"/>
      <c r="R22" s="179"/>
      <c r="S22" s="180"/>
      <c r="T22" s="191">
        <f t="shared" si="1"/>
        <v>0</v>
      </c>
      <c r="U22" s="3"/>
      <c r="V22" s="36"/>
      <c r="W22" s="40"/>
    </row>
    <row r="23" spans="2:23" ht="15" customHeight="1">
      <c r="B23" s="3"/>
      <c r="C23" s="181" t="s">
        <v>94</v>
      </c>
      <c r="D23" s="179"/>
      <c r="E23" s="179"/>
      <c r="F23" s="179"/>
      <c r="G23" s="179"/>
      <c r="H23" s="179"/>
      <c r="I23" s="180"/>
      <c r="J23" s="191">
        <f t="shared" si="0"/>
        <v>0</v>
      </c>
      <c r="K23" s="3"/>
      <c r="L23" s="3"/>
      <c r="M23" s="181" t="s">
        <v>94</v>
      </c>
      <c r="N23" s="179"/>
      <c r="O23" s="179"/>
      <c r="P23" s="179"/>
      <c r="Q23" s="179"/>
      <c r="R23" s="179"/>
      <c r="S23" s="180"/>
      <c r="T23" s="191">
        <f t="shared" si="1"/>
        <v>0</v>
      </c>
      <c r="U23" s="3"/>
      <c r="V23" s="36"/>
      <c r="W23" s="41"/>
    </row>
    <row r="24" spans="2:23" ht="15" customHeight="1">
      <c r="B24" s="3"/>
      <c r="C24" s="181" t="s">
        <v>95</v>
      </c>
      <c r="D24" s="179"/>
      <c r="E24" s="179"/>
      <c r="F24" s="179"/>
      <c r="G24" s="179"/>
      <c r="H24" s="179"/>
      <c r="I24" s="180"/>
      <c r="J24" s="191">
        <f t="shared" si="0"/>
        <v>0</v>
      </c>
      <c r="K24" s="3"/>
      <c r="L24" s="3"/>
      <c r="M24" s="181" t="s">
        <v>95</v>
      </c>
      <c r="N24" s="179"/>
      <c r="O24" s="179"/>
      <c r="P24" s="179"/>
      <c r="Q24" s="179"/>
      <c r="R24" s="179"/>
      <c r="S24" s="180"/>
      <c r="T24" s="191">
        <f t="shared" si="1"/>
        <v>0</v>
      </c>
      <c r="U24" s="3"/>
      <c r="V24" s="36"/>
      <c r="W24" s="42"/>
    </row>
    <row r="25" spans="2:23" ht="15" customHeight="1">
      <c r="B25" s="3"/>
      <c r="C25" s="181" t="s">
        <v>96</v>
      </c>
      <c r="D25" s="179"/>
      <c r="E25" s="179"/>
      <c r="F25" s="179"/>
      <c r="G25" s="179"/>
      <c r="H25" s="179"/>
      <c r="I25" s="180"/>
      <c r="J25" s="191">
        <f t="shared" si="0"/>
        <v>0</v>
      </c>
      <c r="K25" s="3"/>
      <c r="L25" s="3"/>
      <c r="M25" s="181" t="s">
        <v>96</v>
      </c>
      <c r="N25" s="179"/>
      <c r="O25" s="179"/>
      <c r="P25" s="179"/>
      <c r="Q25" s="179"/>
      <c r="R25" s="179"/>
      <c r="S25" s="180"/>
      <c r="T25" s="191">
        <f t="shared" si="1"/>
        <v>0</v>
      </c>
      <c r="U25" s="3"/>
      <c r="V25" s="36"/>
      <c r="W25" s="43"/>
    </row>
    <row r="26" spans="2:23" ht="15" customHeight="1">
      <c r="B26" s="3"/>
      <c r="C26" s="182" t="s">
        <v>97</v>
      </c>
      <c r="D26" s="183"/>
      <c r="E26" s="183"/>
      <c r="F26" s="183"/>
      <c r="G26" s="183"/>
      <c r="H26" s="183"/>
      <c r="I26" s="184"/>
      <c r="J26" s="192">
        <f>SUM(D26:I26)</f>
        <v>0</v>
      </c>
      <c r="K26" s="3"/>
      <c r="L26" s="3"/>
      <c r="M26" s="182" t="s">
        <v>97</v>
      </c>
      <c r="N26" s="183"/>
      <c r="O26" s="183"/>
      <c r="P26" s="183"/>
      <c r="Q26" s="183"/>
      <c r="R26" s="183"/>
      <c r="S26" s="184"/>
      <c r="T26" s="192">
        <f>SUM(N26:S26)</f>
        <v>0</v>
      </c>
      <c r="U26" s="3"/>
      <c r="V26" s="36"/>
      <c r="W26" s="44"/>
    </row>
    <row r="27" spans="2:23" ht="15" customHeight="1">
      <c r="B27" s="3"/>
      <c r="C27" s="196" t="s">
        <v>92</v>
      </c>
      <c r="D27" s="197">
        <f>SUM(D16:D26)</f>
        <v>0</v>
      </c>
      <c r="E27" s="197">
        <f t="shared" ref="E27:I27" si="2">SUM(E16:E26)</f>
        <v>0</v>
      </c>
      <c r="F27" s="197">
        <f t="shared" si="2"/>
        <v>0</v>
      </c>
      <c r="G27" s="197">
        <f t="shared" si="2"/>
        <v>0</v>
      </c>
      <c r="H27" s="197">
        <f t="shared" si="2"/>
        <v>0</v>
      </c>
      <c r="I27" s="198">
        <f t="shared" si="2"/>
        <v>0</v>
      </c>
      <c r="J27" s="199">
        <f>SUM(J16:J26)</f>
        <v>0</v>
      </c>
      <c r="K27" s="3"/>
      <c r="L27" s="3"/>
      <c r="M27" s="196" t="s">
        <v>92</v>
      </c>
      <c r="N27" s="197">
        <f>SUM(N16:N26)</f>
        <v>0</v>
      </c>
      <c r="O27" s="197">
        <f t="shared" ref="O27:S27" si="3">SUM(O16:O26)</f>
        <v>0</v>
      </c>
      <c r="P27" s="197">
        <f t="shared" si="3"/>
        <v>0</v>
      </c>
      <c r="Q27" s="197">
        <f t="shared" si="3"/>
        <v>0</v>
      </c>
      <c r="R27" s="197">
        <f t="shared" si="3"/>
        <v>0</v>
      </c>
      <c r="S27" s="198">
        <f t="shared" si="3"/>
        <v>0</v>
      </c>
      <c r="T27" s="199">
        <f>SUM(T16:T26)</f>
        <v>0</v>
      </c>
      <c r="U27" s="3"/>
      <c r="V27" s="36"/>
      <c r="W27" s="44"/>
    </row>
    <row r="28" spans="2:23" ht="15" customHeight="1">
      <c r="B28" s="3"/>
      <c r="C28" s="172"/>
      <c r="D28" s="3"/>
      <c r="E28" s="3"/>
      <c r="F28" s="3"/>
      <c r="G28" s="3"/>
      <c r="H28" s="3"/>
      <c r="I28" s="3"/>
      <c r="J28" s="3"/>
      <c r="K28" s="3"/>
      <c r="L28" s="3"/>
      <c r="M28" s="172"/>
      <c r="N28" s="3"/>
      <c r="O28" s="3"/>
      <c r="P28" s="3"/>
      <c r="Q28" s="3"/>
      <c r="R28" s="3"/>
      <c r="S28" s="3"/>
      <c r="T28" s="3"/>
      <c r="U28" s="3"/>
      <c r="V28" s="36"/>
      <c r="W28" s="44"/>
    </row>
    <row r="29" spans="2:23" ht="15" customHeight="1">
      <c r="B29" s="3"/>
      <c r="C29" s="185" t="s">
        <v>123</v>
      </c>
      <c r="D29" s="176" t="s">
        <v>87</v>
      </c>
      <c r="E29" s="176" t="s">
        <v>86</v>
      </c>
      <c r="F29" s="176" t="s">
        <v>88</v>
      </c>
      <c r="G29" s="176" t="s">
        <v>89</v>
      </c>
      <c r="H29" s="176" t="s">
        <v>90</v>
      </c>
      <c r="I29" s="177" t="s">
        <v>91</v>
      </c>
      <c r="J29" s="193" t="s">
        <v>92</v>
      </c>
      <c r="K29" s="3"/>
      <c r="L29" s="3"/>
      <c r="M29" s="185" t="s">
        <v>123</v>
      </c>
      <c r="N29" s="176" t="s">
        <v>87</v>
      </c>
      <c r="O29" s="176" t="s">
        <v>86</v>
      </c>
      <c r="P29" s="176" t="s">
        <v>88</v>
      </c>
      <c r="Q29" s="176" t="s">
        <v>89</v>
      </c>
      <c r="R29" s="176" t="s">
        <v>90</v>
      </c>
      <c r="S29" s="177" t="s">
        <v>91</v>
      </c>
      <c r="T29" s="193" t="s">
        <v>92</v>
      </c>
      <c r="U29" s="3"/>
      <c r="V29" s="36"/>
      <c r="W29" s="45"/>
    </row>
    <row r="30" spans="2:23" ht="15" customHeight="1">
      <c r="B30" s="3"/>
      <c r="C30" s="178" t="s">
        <v>80</v>
      </c>
      <c r="D30" s="179"/>
      <c r="E30" s="179"/>
      <c r="F30" s="179"/>
      <c r="G30" s="179"/>
      <c r="H30" s="179"/>
      <c r="I30" s="180"/>
      <c r="J30" s="191">
        <f>SUM(D30:I30)</f>
        <v>0</v>
      </c>
      <c r="K30" s="3"/>
      <c r="L30" s="3"/>
      <c r="M30" s="178" t="s">
        <v>80</v>
      </c>
      <c r="N30" s="179"/>
      <c r="O30" s="179"/>
      <c r="P30" s="179"/>
      <c r="Q30" s="179"/>
      <c r="R30" s="179"/>
      <c r="S30" s="180"/>
      <c r="T30" s="191">
        <f>SUM(N30:S30)</f>
        <v>0</v>
      </c>
      <c r="U30" s="3"/>
      <c r="V30" s="36"/>
      <c r="W30" s="45"/>
    </row>
    <row r="31" spans="2:23" ht="15" customHeight="1">
      <c r="B31" s="3"/>
      <c r="C31" s="178" t="s">
        <v>81</v>
      </c>
      <c r="D31" s="179"/>
      <c r="E31" s="179"/>
      <c r="F31" s="179"/>
      <c r="G31" s="179"/>
      <c r="H31" s="179"/>
      <c r="I31" s="180"/>
      <c r="J31" s="191">
        <f t="shared" ref="J31:J39" si="4">SUM(D31:I31)</f>
        <v>0</v>
      </c>
      <c r="K31" s="186"/>
      <c r="L31" s="3"/>
      <c r="M31" s="178" t="s">
        <v>81</v>
      </c>
      <c r="N31" s="179"/>
      <c r="O31" s="179"/>
      <c r="P31" s="179"/>
      <c r="Q31" s="179"/>
      <c r="R31" s="179"/>
      <c r="S31" s="180"/>
      <c r="T31" s="191">
        <f t="shared" ref="T31:T39" si="5">SUM(N31:S31)</f>
        <v>0</v>
      </c>
      <c r="U31" s="186"/>
      <c r="V31" s="36"/>
      <c r="W31" s="46"/>
    </row>
    <row r="32" spans="2:23" ht="15" customHeight="1">
      <c r="B32" s="3"/>
      <c r="C32" s="178" t="s">
        <v>82</v>
      </c>
      <c r="D32" s="179"/>
      <c r="E32" s="179"/>
      <c r="F32" s="179"/>
      <c r="G32" s="179"/>
      <c r="H32" s="179"/>
      <c r="I32" s="180"/>
      <c r="J32" s="191">
        <f t="shared" si="4"/>
        <v>0</v>
      </c>
      <c r="K32" s="187"/>
      <c r="L32" s="3"/>
      <c r="M32" s="178" t="s">
        <v>82</v>
      </c>
      <c r="N32" s="179"/>
      <c r="O32" s="179"/>
      <c r="P32" s="179"/>
      <c r="Q32" s="179"/>
      <c r="R32" s="179"/>
      <c r="S32" s="180"/>
      <c r="T32" s="191">
        <f t="shared" si="5"/>
        <v>0</v>
      </c>
      <c r="U32" s="187"/>
      <c r="V32" s="36"/>
    </row>
    <row r="33" spans="2:22" ht="15" customHeight="1">
      <c r="B33" s="3"/>
      <c r="C33" s="178" t="s">
        <v>83</v>
      </c>
      <c r="D33" s="179"/>
      <c r="E33" s="179"/>
      <c r="F33" s="179"/>
      <c r="G33" s="179"/>
      <c r="H33" s="179"/>
      <c r="I33" s="180"/>
      <c r="J33" s="191">
        <f t="shared" si="4"/>
        <v>0</v>
      </c>
      <c r="K33" s="187"/>
      <c r="L33" s="3"/>
      <c r="M33" s="178" t="s">
        <v>83</v>
      </c>
      <c r="N33" s="179"/>
      <c r="O33" s="179"/>
      <c r="P33" s="179"/>
      <c r="Q33" s="179"/>
      <c r="R33" s="179"/>
      <c r="S33" s="180"/>
      <c r="T33" s="191">
        <f t="shared" si="5"/>
        <v>0</v>
      </c>
      <c r="U33" s="187"/>
      <c r="V33" s="36"/>
    </row>
    <row r="34" spans="2:22" ht="15" customHeight="1">
      <c r="B34" s="3"/>
      <c r="C34" s="178" t="s">
        <v>84</v>
      </c>
      <c r="D34" s="179"/>
      <c r="E34" s="179"/>
      <c r="F34" s="179"/>
      <c r="G34" s="179"/>
      <c r="H34" s="179"/>
      <c r="I34" s="180"/>
      <c r="J34" s="191">
        <f t="shared" si="4"/>
        <v>0</v>
      </c>
      <c r="K34" s="187"/>
      <c r="L34" s="3"/>
      <c r="M34" s="178" t="s">
        <v>84</v>
      </c>
      <c r="N34" s="179"/>
      <c r="O34" s="179"/>
      <c r="P34" s="179"/>
      <c r="Q34" s="179"/>
      <c r="R34" s="179"/>
      <c r="S34" s="180"/>
      <c r="T34" s="191">
        <f t="shared" si="5"/>
        <v>0</v>
      </c>
      <c r="U34" s="187"/>
      <c r="V34" s="36"/>
    </row>
    <row r="35" spans="2:22" ht="15" customHeight="1">
      <c r="B35" s="3"/>
      <c r="C35" s="178" t="s">
        <v>85</v>
      </c>
      <c r="D35" s="179"/>
      <c r="E35" s="179"/>
      <c r="F35" s="179"/>
      <c r="G35" s="179"/>
      <c r="H35" s="179"/>
      <c r="I35" s="180"/>
      <c r="J35" s="191">
        <f t="shared" si="4"/>
        <v>0</v>
      </c>
      <c r="K35" s="187"/>
      <c r="L35" s="3"/>
      <c r="M35" s="178" t="s">
        <v>85</v>
      </c>
      <c r="N35" s="179"/>
      <c r="O35" s="179"/>
      <c r="P35" s="179"/>
      <c r="Q35" s="179"/>
      <c r="R35" s="179"/>
      <c r="S35" s="180"/>
      <c r="T35" s="191">
        <f t="shared" si="5"/>
        <v>0</v>
      </c>
      <c r="U35" s="187"/>
      <c r="V35" s="36"/>
    </row>
    <row r="36" spans="2:22" ht="15" customHeight="1">
      <c r="B36" s="3"/>
      <c r="C36" s="181" t="s">
        <v>93</v>
      </c>
      <c r="D36" s="179"/>
      <c r="E36" s="179"/>
      <c r="F36" s="179"/>
      <c r="G36" s="179"/>
      <c r="H36" s="179"/>
      <c r="I36" s="180"/>
      <c r="J36" s="191">
        <f t="shared" si="4"/>
        <v>0</v>
      </c>
      <c r="K36" s="187"/>
      <c r="L36" s="3"/>
      <c r="M36" s="181" t="s">
        <v>93</v>
      </c>
      <c r="N36" s="179"/>
      <c r="O36" s="179"/>
      <c r="P36" s="179"/>
      <c r="Q36" s="179"/>
      <c r="R36" s="179"/>
      <c r="S36" s="180"/>
      <c r="T36" s="191">
        <f t="shared" si="5"/>
        <v>0</v>
      </c>
      <c r="U36" s="187"/>
      <c r="V36" s="36"/>
    </row>
    <row r="37" spans="2:22" ht="15" customHeight="1">
      <c r="B37" s="3"/>
      <c r="C37" s="181" t="s">
        <v>94</v>
      </c>
      <c r="D37" s="179"/>
      <c r="E37" s="179"/>
      <c r="F37" s="179"/>
      <c r="G37" s="179"/>
      <c r="H37" s="179"/>
      <c r="I37" s="180"/>
      <c r="J37" s="191">
        <f t="shared" si="4"/>
        <v>0</v>
      </c>
      <c r="K37" s="187"/>
      <c r="L37" s="3"/>
      <c r="M37" s="181" t="s">
        <v>94</v>
      </c>
      <c r="N37" s="179"/>
      <c r="O37" s="179"/>
      <c r="P37" s="179"/>
      <c r="Q37" s="179"/>
      <c r="R37" s="179"/>
      <c r="S37" s="180"/>
      <c r="T37" s="191">
        <f t="shared" si="5"/>
        <v>0</v>
      </c>
      <c r="U37" s="187"/>
    </row>
    <row r="38" spans="2:22" ht="15" customHeight="1">
      <c r="B38" s="3"/>
      <c r="C38" s="181" t="s">
        <v>95</v>
      </c>
      <c r="D38" s="179"/>
      <c r="E38" s="179"/>
      <c r="F38" s="179"/>
      <c r="G38" s="179"/>
      <c r="H38" s="179"/>
      <c r="I38" s="180"/>
      <c r="J38" s="191">
        <f t="shared" si="4"/>
        <v>0</v>
      </c>
      <c r="K38" s="3"/>
      <c r="L38" s="3"/>
      <c r="M38" s="181" t="s">
        <v>95</v>
      </c>
      <c r="N38" s="179"/>
      <c r="O38" s="179"/>
      <c r="P38" s="179"/>
      <c r="Q38" s="179"/>
      <c r="R38" s="179"/>
      <c r="S38" s="180"/>
      <c r="T38" s="191">
        <f t="shared" si="5"/>
        <v>0</v>
      </c>
      <c r="U38" s="3"/>
    </row>
    <row r="39" spans="2:22" ht="15" customHeight="1">
      <c r="B39" s="3"/>
      <c r="C39" s="181" t="s">
        <v>96</v>
      </c>
      <c r="D39" s="179"/>
      <c r="E39" s="179"/>
      <c r="F39" s="179"/>
      <c r="G39" s="179"/>
      <c r="H39" s="179"/>
      <c r="I39" s="180"/>
      <c r="J39" s="191">
        <f t="shared" si="4"/>
        <v>0</v>
      </c>
      <c r="K39" s="186"/>
      <c r="L39" s="3"/>
      <c r="M39" s="181" t="s">
        <v>96</v>
      </c>
      <c r="N39" s="179"/>
      <c r="O39" s="179"/>
      <c r="P39" s="179"/>
      <c r="Q39" s="179"/>
      <c r="R39" s="179"/>
      <c r="S39" s="180"/>
      <c r="T39" s="191">
        <f t="shared" si="5"/>
        <v>0</v>
      </c>
      <c r="U39" s="186"/>
    </row>
    <row r="40" spans="2:22" ht="15" customHeight="1">
      <c r="B40" s="3"/>
      <c r="C40" s="182" t="s">
        <v>97</v>
      </c>
      <c r="D40" s="183"/>
      <c r="E40" s="183"/>
      <c r="F40" s="183"/>
      <c r="G40" s="183"/>
      <c r="H40" s="183"/>
      <c r="I40" s="184"/>
      <c r="J40" s="192">
        <f>SUM(D40:I40)</f>
        <v>0</v>
      </c>
      <c r="K40" s="187"/>
      <c r="L40" s="3"/>
      <c r="M40" s="182" t="s">
        <v>97</v>
      </c>
      <c r="N40" s="183"/>
      <c r="O40" s="183"/>
      <c r="P40" s="183"/>
      <c r="Q40" s="183"/>
      <c r="R40" s="183"/>
      <c r="S40" s="184"/>
      <c r="T40" s="192">
        <f>SUM(N40:S40)</f>
        <v>0</v>
      </c>
      <c r="U40" s="187"/>
    </row>
    <row r="41" spans="2:22" ht="15" customHeight="1">
      <c r="B41" s="3"/>
      <c r="C41" s="196" t="s">
        <v>92</v>
      </c>
      <c r="D41" s="197">
        <f>SUM(D30:D40)</f>
        <v>0</v>
      </c>
      <c r="E41" s="197">
        <f t="shared" ref="E41:I41" si="6">SUM(E30:E40)</f>
        <v>0</v>
      </c>
      <c r="F41" s="197">
        <f t="shared" si="6"/>
        <v>0</v>
      </c>
      <c r="G41" s="197">
        <f t="shared" si="6"/>
        <v>0</v>
      </c>
      <c r="H41" s="197">
        <f t="shared" si="6"/>
        <v>0</v>
      </c>
      <c r="I41" s="198">
        <f t="shared" si="6"/>
        <v>0</v>
      </c>
      <c r="J41" s="199">
        <f>SUM(J30:J40)</f>
        <v>0</v>
      </c>
      <c r="K41" s="187"/>
      <c r="L41" s="3"/>
      <c r="M41" s="196" t="s">
        <v>92</v>
      </c>
      <c r="N41" s="197">
        <f>SUM(N30:N40)</f>
        <v>0</v>
      </c>
      <c r="O41" s="197">
        <f t="shared" ref="O41:S41" si="7">SUM(O30:O40)</f>
        <v>0</v>
      </c>
      <c r="P41" s="197">
        <f t="shared" si="7"/>
        <v>0</v>
      </c>
      <c r="Q41" s="197">
        <f t="shared" si="7"/>
        <v>0</v>
      </c>
      <c r="R41" s="197">
        <f t="shared" si="7"/>
        <v>0</v>
      </c>
      <c r="S41" s="198">
        <f t="shared" si="7"/>
        <v>0</v>
      </c>
      <c r="T41" s="199">
        <f>SUM(T30:T40)</f>
        <v>0</v>
      </c>
      <c r="U41" s="187"/>
    </row>
    <row r="42" spans="2:22" ht="15" customHeight="1">
      <c r="B42" s="3"/>
      <c r="C42" s="188"/>
      <c r="D42" s="189"/>
      <c r="E42" s="190"/>
      <c r="F42" s="187"/>
      <c r="G42" s="187"/>
      <c r="H42" s="187"/>
      <c r="I42" s="187"/>
      <c r="J42" s="187"/>
      <c r="K42" s="187"/>
      <c r="L42" s="3"/>
      <c r="M42" s="188"/>
      <c r="N42" s="189"/>
      <c r="O42" s="190"/>
      <c r="P42" s="187"/>
      <c r="Q42" s="187"/>
      <c r="R42" s="187"/>
      <c r="S42" s="187"/>
      <c r="T42" s="187"/>
      <c r="U42" s="187"/>
    </row>
    <row r="43" spans="2:22" ht="15" customHeight="1">
      <c r="B43" s="3"/>
      <c r="C43" s="185" t="s">
        <v>92</v>
      </c>
      <c r="D43" s="176" t="s">
        <v>87</v>
      </c>
      <c r="E43" s="176" t="s">
        <v>86</v>
      </c>
      <c r="F43" s="176" t="s">
        <v>88</v>
      </c>
      <c r="G43" s="176" t="s">
        <v>89</v>
      </c>
      <c r="H43" s="176" t="s">
        <v>90</v>
      </c>
      <c r="I43" s="177" t="s">
        <v>91</v>
      </c>
      <c r="J43" s="193" t="s">
        <v>92</v>
      </c>
      <c r="K43" s="3"/>
      <c r="L43" s="3"/>
      <c r="M43" s="185" t="s">
        <v>92</v>
      </c>
      <c r="N43" s="176" t="s">
        <v>87</v>
      </c>
      <c r="O43" s="176" t="s">
        <v>86</v>
      </c>
      <c r="P43" s="176" t="s">
        <v>88</v>
      </c>
      <c r="Q43" s="176" t="s">
        <v>89</v>
      </c>
      <c r="R43" s="176" t="s">
        <v>90</v>
      </c>
      <c r="S43" s="177" t="s">
        <v>91</v>
      </c>
      <c r="T43" s="193" t="s">
        <v>92</v>
      </c>
      <c r="U43" s="3"/>
    </row>
    <row r="44" spans="2:22" ht="15" customHeight="1">
      <c r="B44" s="3"/>
      <c r="C44" s="178" t="s">
        <v>80</v>
      </c>
      <c r="D44" s="179">
        <f>D16+D30</f>
        <v>0</v>
      </c>
      <c r="E44" s="179">
        <f t="shared" ref="E44:I44" si="8">E16+E30</f>
        <v>0</v>
      </c>
      <c r="F44" s="179">
        <f t="shared" si="8"/>
        <v>0</v>
      </c>
      <c r="G44" s="179">
        <f t="shared" si="8"/>
        <v>0</v>
      </c>
      <c r="H44" s="179">
        <f t="shared" si="8"/>
        <v>0</v>
      </c>
      <c r="I44" s="180">
        <f t="shared" si="8"/>
        <v>0</v>
      </c>
      <c r="J44" s="191">
        <f>SUM(D44:I44)</f>
        <v>0</v>
      </c>
      <c r="K44" s="3"/>
      <c r="L44" s="3"/>
      <c r="M44" s="178" t="s">
        <v>80</v>
      </c>
      <c r="N44" s="179">
        <f>N16+N30</f>
        <v>0</v>
      </c>
      <c r="O44" s="179">
        <f t="shared" ref="O44:S44" si="9">O16+O30</f>
        <v>0</v>
      </c>
      <c r="P44" s="179">
        <f t="shared" si="9"/>
        <v>0</v>
      </c>
      <c r="Q44" s="179">
        <f t="shared" si="9"/>
        <v>0</v>
      </c>
      <c r="R44" s="179">
        <f t="shared" si="9"/>
        <v>0</v>
      </c>
      <c r="S44" s="180">
        <f t="shared" si="9"/>
        <v>0</v>
      </c>
      <c r="T44" s="191">
        <f>SUM(N44:S44)</f>
        <v>0</v>
      </c>
      <c r="U44" s="3"/>
    </row>
    <row r="45" spans="2:22" ht="15" customHeight="1">
      <c r="B45" s="3"/>
      <c r="C45" s="178" t="s">
        <v>81</v>
      </c>
      <c r="D45" s="179">
        <f t="shared" ref="D45:I54" si="10">D17+D31</f>
        <v>0</v>
      </c>
      <c r="E45" s="179">
        <f t="shared" si="10"/>
        <v>0</v>
      </c>
      <c r="F45" s="179">
        <f t="shared" si="10"/>
        <v>0</v>
      </c>
      <c r="G45" s="179">
        <f t="shared" si="10"/>
        <v>0</v>
      </c>
      <c r="H45" s="179">
        <f t="shared" si="10"/>
        <v>0</v>
      </c>
      <c r="I45" s="180">
        <f t="shared" si="10"/>
        <v>0</v>
      </c>
      <c r="J45" s="191">
        <f t="shared" ref="J45:J53" si="11">SUM(D45:I45)</f>
        <v>0</v>
      </c>
      <c r="K45" s="186"/>
      <c r="L45" s="3"/>
      <c r="M45" s="178" t="s">
        <v>81</v>
      </c>
      <c r="N45" s="179">
        <f t="shared" ref="N45:S54" si="12">N17+N31</f>
        <v>0</v>
      </c>
      <c r="O45" s="179">
        <f t="shared" si="12"/>
        <v>0</v>
      </c>
      <c r="P45" s="179">
        <f t="shared" si="12"/>
        <v>0</v>
      </c>
      <c r="Q45" s="179">
        <f t="shared" si="12"/>
        <v>0</v>
      </c>
      <c r="R45" s="179">
        <f t="shared" si="12"/>
        <v>0</v>
      </c>
      <c r="S45" s="180">
        <f t="shared" si="12"/>
        <v>0</v>
      </c>
      <c r="T45" s="191">
        <f t="shared" ref="T45:T53" si="13">SUM(N45:S45)</f>
        <v>0</v>
      </c>
      <c r="U45" s="186"/>
    </row>
    <row r="46" spans="2:22" ht="15" customHeight="1">
      <c r="B46" s="3"/>
      <c r="C46" s="178" t="s">
        <v>82</v>
      </c>
      <c r="D46" s="179">
        <f t="shared" si="10"/>
        <v>0</v>
      </c>
      <c r="E46" s="179">
        <f t="shared" si="10"/>
        <v>0</v>
      </c>
      <c r="F46" s="179">
        <f t="shared" si="10"/>
        <v>0</v>
      </c>
      <c r="G46" s="179">
        <f t="shared" si="10"/>
        <v>0</v>
      </c>
      <c r="H46" s="179">
        <f t="shared" si="10"/>
        <v>0</v>
      </c>
      <c r="I46" s="180">
        <f t="shared" si="10"/>
        <v>0</v>
      </c>
      <c r="J46" s="191">
        <f t="shared" si="11"/>
        <v>0</v>
      </c>
      <c r="K46" s="187"/>
      <c r="L46" s="3"/>
      <c r="M46" s="178" t="s">
        <v>82</v>
      </c>
      <c r="N46" s="179">
        <f t="shared" si="12"/>
        <v>0</v>
      </c>
      <c r="O46" s="179">
        <f t="shared" si="12"/>
        <v>0</v>
      </c>
      <c r="P46" s="179">
        <f t="shared" si="12"/>
        <v>0</v>
      </c>
      <c r="Q46" s="179">
        <f t="shared" si="12"/>
        <v>0</v>
      </c>
      <c r="R46" s="179">
        <f t="shared" si="12"/>
        <v>0</v>
      </c>
      <c r="S46" s="180">
        <f t="shared" si="12"/>
        <v>0</v>
      </c>
      <c r="T46" s="191">
        <f t="shared" si="13"/>
        <v>0</v>
      </c>
      <c r="U46" s="187"/>
    </row>
    <row r="47" spans="2:22" ht="15" customHeight="1">
      <c r="B47" s="3"/>
      <c r="C47" s="178" t="s">
        <v>83</v>
      </c>
      <c r="D47" s="179">
        <f t="shared" si="10"/>
        <v>0</v>
      </c>
      <c r="E47" s="179">
        <f t="shared" si="10"/>
        <v>0</v>
      </c>
      <c r="F47" s="179">
        <f t="shared" si="10"/>
        <v>0</v>
      </c>
      <c r="G47" s="179">
        <f t="shared" si="10"/>
        <v>0</v>
      </c>
      <c r="H47" s="179">
        <f t="shared" si="10"/>
        <v>0</v>
      </c>
      <c r="I47" s="180">
        <f t="shared" si="10"/>
        <v>0</v>
      </c>
      <c r="J47" s="191">
        <f t="shared" si="11"/>
        <v>0</v>
      </c>
      <c r="K47" s="187"/>
      <c r="L47" s="3"/>
      <c r="M47" s="178" t="s">
        <v>83</v>
      </c>
      <c r="N47" s="179">
        <f t="shared" si="12"/>
        <v>0</v>
      </c>
      <c r="O47" s="179">
        <f t="shared" si="12"/>
        <v>0</v>
      </c>
      <c r="P47" s="179">
        <f t="shared" si="12"/>
        <v>0</v>
      </c>
      <c r="Q47" s="179">
        <f t="shared" si="12"/>
        <v>0</v>
      </c>
      <c r="R47" s="179">
        <f t="shared" si="12"/>
        <v>0</v>
      </c>
      <c r="S47" s="180">
        <f t="shared" si="12"/>
        <v>0</v>
      </c>
      <c r="T47" s="191">
        <f t="shared" si="13"/>
        <v>0</v>
      </c>
      <c r="U47" s="187"/>
    </row>
    <row r="48" spans="2:22" ht="15" customHeight="1">
      <c r="B48" s="3"/>
      <c r="C48" s="178" t="s">
        <v>84</v>
      </c>
      <c r="D48" s="179">
        <f t="shared" si="10"/>
        <v>0</v>
      </c>
      <c r="E48" s="179">
        <f t="shared" si="10"/>
        <v>0</v>
      </c>
      <c r="F48" s="179">
        <f t="shared" si="10"/>
        <v>0</v>
      </c>
      <c r="G48" s="179">
        <f t="shared" si="10"/>
        <v>0</v>
      </c>
      <c r="H48" s="179">
        <f t="shared" si="10"/>
        <v>0</v>
      </c>
      <c r="I48" s="180">
        <f t="shared" si="10"/>
        <v>0</v>
      </c>
      <c r="J48" s="191">
        <f t="shared" si="11"/>
        <v>0</v>
      </c>
      <c r="K48" s="187"/>
      <c r="L48" s="3"/>
      <c r="M48" s="178" t="s">
        <v>84</v>
      </c>
      <c r="N48" s="179">
        <f t="shared" si="12"/>
        <v>0</v>
      </c>
      <c r="O48" s="179">
        <f t="shared" si="12"/>
        <v>0</v>
      </c>
      <c r="P48" s="179">
        <f t="shared" si="12"/>
        <v>0</v>
      </c>
      <c r="Q48" s="179">
        <f t="shared" si="12"/>
        <v>0</v>
      </c>
      <c r="R48" s="179">
        <f t="shared" si="12"/>
        <v>0</v>
      </c>
      <c r="S48" s="180">
        <f t="shared" si="12"/>
        <v>0</v>
      </c>
      <c r="T48" s="191">
        <f t="shared" si="13"/>
        <v>0</v>
      </c>
      <c r="U48" s="187"/>
    </row>
    <row r="49" spans="2:21" ht="15" customHeight="1">
      <c r="B49" s="3"/>
      <c r="C49" s="178" t="s">
        <v>85</v>
      </c>
      <c r="D49" s="179">
        <f t="shared" si="10"/>
        <v>0</v>
      </c>
      <c r="E49" s="179">
        <f t="shared" si="10"/>
        <v>0</v>
      </c>
      <c r="F49" s="179">
        <f t="shared" si="10"/>
        <v>0</v>
      </c>
      <c r="G49" s="179">
        <f t="shared" si="10"/>
        <v>0</v>
      </c>
      <c r="H49" s="179">
        <f t="shared" si="10"/>
        <v>0</v>
      </c>
      <c r="I49" s="180">
        <f t="shared" si="10"/>
        <v>0</v>
      </c>
      <c r="J49" s="191">
        <f t="shared" si="11"/>
        <v>0</v>
      </c>
      <c r="K49" s="187"/>
      <c r="L49" s="3"/>
      <c r="M49" s="178" t="s">
        <v>85</v>
      </c>
      <c r="N49" s="179">
        <f t="shared" si="12"/>
        <v>0</v>
      </c>
      <c r="O49" s="179">
        <f t="shared" si="12"/>
        <v>0</v>
      </c>
      <c r="P49" s="179">
        <f t="shared" si="12"/>
        <v>0</v>
      </c>
      <c r="Q49" s="179">
        <f t="shared" si="12"/>
        <v>0</v>
      </c>
      <c r="R49" s="179">
        <f t="shared" si="12"/>
        <v>0</v>
      </c>
      <c r="S49" s="180">
        <f t="shared" si="12"/>
        <v>0</v>
      </c>
      <c r="T49" s="191">
        <f t="shared" si="13"/>
        <v>0</v>
      </c>
      <c r="U49" s="187"/>
    </row>
    <row r="50" spans="2:21" ht="15" customHeight="1">
      <c r="B50" s="3"/>
      <c r="C50" s="181" t="s">
        <v>93</v>
      </c>
      <c r="D50" s="179">
        <f t="shared" si="10"/>
        <v>0</v>
      </c>
      <c r="E50" s="179">
        <f t="shared" si="10"/>
        <v>0</v>
      </c>
      <c r="F50" s="179">
        <f t="shared" si="10"/>
        <v>0</v>
      </c>
      <c r="G50" s="179">
        <f t="shared" si="10"/>
        <v>0</v>
      </c>
      <c r="H50" s="179">
        <f t="shared" si="10"/>
        <v>0</v>
      </c>
      <c r="I50" s="180">
        <f t="shared" si="10"/>
        <v>0</v>
      </c>
      <c r="J50" s="191">
        <f t="shared" si="11"/>
        <v>0</v>
      </c>
      <c r="K50" s="187"/>
      <c r="L50" s="3"/>
      <c r="M50" s="181" t="s">
        <v>93</v>
      </c>
      <c r="N50" s="179">
        <f t="shared" si="12"/>
        <v>0</v>
      </c>
      <c r="O50" s="179">
        <f t="shared" si="12"/>
        <v>0</v>
      </c>
      <c r="P50" s="179">
        <f t="shared" si="12"/>
        <v>0</v>
      </c>
      <c r="Q50" s="179">
        <f t="shared" si="12"/>
        <v>0</v>
      </c>
      <c r="R50" s="179">
        <f t="shared" si="12"/>
        <v>0</v>
      </c>
      <c r="S50" s="180">
        <f t="shared" si="12"/>
        <v>0</v>
      </c>
      <c r="T50" s="191">
        <f t="shared" si="13"/>
        <v>0</v>
      </c>
      <c r="U50" s="187"/>
    </row>
    <row r="51" spans="2:21" ht="15" customHeight="1">
      <c r="B51" s="3"/>
      <c r="C51" s="181" t="s">
        <v>94</v>
      </c>
      <c r="D51" s="179">
        <f t="shared" si="10"/>
        <v>0</v>
      </c>
      <c r="E51" s="179">
        <f t="shared" si="10"/>
        <v>0</v>
      </c>
      <c r="F51" s="179">
        <f t="shared" si="10"/>
        <v>0</v>
      </c>
      <c r="G51" s="179">
        <f t="shared" si="10"/>
        <v>0</v>
      </c>
      <c r="H51" s="179">
        <f t="shared" si="10"/>
        <v>0</v>
      </c>
      <c r="I51" s="180">
        <f t="shared" si="10"/>
        <v>0</v>
      </c>
      <c r="J51" s="191">
        <f t="shared" si="11"/>
        <v>0</v>
      </c>
      <c r="K51" s="187"/>
      <c r="L51" s="3"/>
      <c r="M51" s="181" t="s">
        <v>94</v>
      </c>
      <c r="N51" s="179">
        <f t="shared" si="12"/>
        <v>0</v>
      </c>
      <c r="O51" s="179">
        <f t="shared" si="12"/>
        <v>0</v>
      </c>
      <c r="P51" s="179">
        <f t="shared" si="12"/>
        <v>0</v>
      </c>
      <c r="Q51" s="179">
        <f t="shared" si="12"/>
        <v>0</v>
      </c>
      <c r="R51" s="179">
        <f t="shared" si="12"/>
        <v>0</v>
      </c>
      <c r="S51" s="180">
        <f t="shared" si="12"/>
        <v>0</v>
      </c>
      <c r="T51" s="191">
        <f t="shared" si="13"/>
        <v>0</v>
      </c>
      <c r="U51" s="187"/>
    </row>
    <row r="52" spans="2:21" ht="15" customHeight="1">
      <c r="B52" s="3"/>
      <c r="C52" s="181" t="s">
        <v>95</v>
      </c>
      <c r="D52" s="179">
        <f t="shared" si="10"/>
        <v>0</v>
      </c>
      <c r="E52" s="179">
        <f t="shared" si="10"/>
        <v>0</v>
      </c>
      <c r="F52" s="179">
        <f t="shared" si="10"/>
        <v>0</v>
      </c>
      <c r="G52" s="179">
        <f t="shared" si="10"/>
        <v>0</v>
      </c>
      <c r="H52" s="179">
        <f t="shared" si="10"/>
        <v>0</v>
      </c>
      <c r="I52" s="180">
        <f t="shared" si="10"/>
        <v>0</v>
      </c>
      <c r="J52" s="191">
        <f t="shared" si="11"/>
        <v>0</v>
      </c>
      <c r="K52" s="3"/>
      <c r="L52" s="3"/>
      <c r="M52" s="181" t="s">
        <v>95</v>
      </c>
      <c r="N52" s="179">
        <f t="shared" si="12"/>
        <v>0</v>
      </c>
      <c r="O52" s="179">
        <f t="shared" si="12"/>
        <v>0</v>
      </c>
      <c r="P52" s="179">
        <f t="shared" si="12"/>
        <v>0</v>
      </c>
      <c r="Q52" s="179">
        <f t="shared" si="12"/>
        <v>0</v>
      </c>
      <c r="R52" s="179">
        <f t="shared" si="12"/>
        <v>0</v>
      </c>
      <c r="S52" s="180">
        <f t="shared" si="12"/>
        <v>0</v>
      </c>
      <c r="T52" s="191">
        <f t="shared" si="13"/>
        <v>0</v>
      </c>
      <c r="U52" s="3"/>
    </row>
    <row r="53" spans="2:21" ht="15" customHeight="1">
      <c r="B53" s="3"/>
      <c r="C53" s="181" t="s">
        <v>96</v>
      </c>
      <c r="D53" s="179">
        <f t="shared" si="10"/>
        <v>0</v>
      </c>
      <c r="E53" s="179">
        <f t="shared" si="10"/>
        <v>0</v>
      </c>
      <c r="F53" s="179">
        <f t="shared" si="10"/>
        <v>0</v>
      </c>
      <c r="G53" s="179">
        <f t="shared" si="10"/>
        <v>0</v>
      </c>
      <c r="H53" s="179">
        <f t="shared" si="10"/>
        <v>0</v>
      </c>
      <c r="I53" s="180">
        <f t="shared" si="10"/>
        <v>0</v>
      </c>
      <c r="J53" s="191">
        <f t="shared" si="11"/>
        <v>0</v>
      </c>
      <c r="K53" s="186"/>
      <c r="L53" s="3"/>
      <c r="M53" s="181" t="s">
        <v>96</v>
      </c>
      <c r="N53" s="179">
        <f t="shared" si="12"/>
        <v>0</v>
      </c>
      <c r="O53" s="179">
        <f t="shared" si="12"/>
        <v>0</v>
      </c>
      <c r="P53" s="179">
        <f t="shared" si="12"/>
        <v>0</v>
      </c>
      <c r="Q53" s="179">
        <f t="shared" si="12"/>
        <v>0</v>
      </c>
      <c r="R53" s="179">
        <f t="shared" si="12"/>
        <v>0</v>
      </c>
      <c r="S53" s="180">
        <f t="shared" si="12"/>
        <v>0</v>
      </c>
      <c r="T53" s="191">
        <f t="shared" si="13"/>
        <v>0</v>
      </c>
      <c r="U53" s="186"/>
    </row>
    <row r="54" spans="2:21" ht="15" customHeight="1">
      <c r="B54" s="3"/>
      <c r="C54" s="182" t="s">
        <v>97</v>
      </c>
      <c r="D54" s="183">
        <f t="shared" si="10"/>
        <v>0</v>
      </c>
      <c r="E54" s="183">
        <f t="shared" si="10"/>
        <v>0</v>
      </c>
      <c r="F54" s="183">
        <f t="shared" si="10"/>
        <v>0</v>
      </c>
      <c r="G54" s="183">
        <f t="shared" si="10"/>
        <v>0</v>
      </c>
      <c r="H54" s="183">
        <f t="shared" si="10"/>
        <v>0</v>
      </c>
      <c r="I54" s="184">
        <f t="shared" si="10"/>
        <v>0</v>
      </c>
      <c r="J54" s="192">
        <f>SUM(D54:I54)</f>
        <v>0</v>
      </c>
      <c r="K54" s="187"/>
      <c r="L54" s="3"/>
      <c r="M54" s="182" t="s">
        <v>97</v>
      </c>
      <c r="N54" s="183">
        <f t="shared" si="12"/>
        <v>0</v>
      </c>
      <c r="O54" s="183">
        <f t="shared" si="12"/>
        <v>0</v>
      </c>
      <c r="P54" s="183">
        <f t="shared" si="12"/>
        <v>0</v>
      </c>
      <c r="Q54" s="183">
        <f t="shared" si="12"/>
        <v>0</v>
      </c>
      <c r="R54" s="183">
        <f t="shared" si="12"/>
        <v>0</v>
      </c>
      <c r="S54" s="184">
        <f t="shared" si="12"/>
        <v>0</v>
      </c>
      <c r="T54" s="192">
        <f>SUM(N54:S54)</f>
        <v>0</v>
      </c>
      <c r="U54" s="187"/>
    </row>
    <row r="55" spans="2:21" ht="15" customHeight="1">
      <c r="B55" s="3"/>
      <c r="C55" s="196" t="s">
        <v>92</v>
      </c>
      <c r="D55" s="197">
        <f>SUM(D44:D54)</f>
        <v>0</v>
      </c>
      <c r="E55" s="197">
        <f t="shared" ref="E55:I55" si="14">SUM(E44:E54)</f>
        <v>0</v>
      </c>
      <c r="F55" s="197">
        <f t="shared" si="14"/>
        <v>0</v>
      </c>
      <c r="G55" s="197">
        <f t="shared" si="14"/>
        <v>0</v>
      </c>
      <c r="H55" s="197">
        <f t="shared" si="14"/>
        <v>0</v>
      </c>
      <c r="I55" s="198">
        <f t="shared" si="14"/>
        <v>0</v>
      </c>
      <c r="J55" s="199">
        <f>SUM(J44:J54)</f>
        <v>0</v>
      </c>
      <c r="K55" s="187"/>
      <c r="L55" s="3"/>
      <c r="M55" s="196" t="s">
        <v>92</v>
      </c>
      <c r="N55" s="197">
        <f>SUM(N44:N54)</f>
        <v>0</v>
      </c>
      <c r="O55" s="197">
        <f t="shared" ref="O55:S55" si="15">SUM(O44:O54)</f>
        <v>0</v>
      </c>
      <c r="P55" s="197">
        <f t="shared" si="15"/>
        <v>0</v>
      </c>
      <c r="Q55" s="197">
        <f t="shared" si="15"/>
        <v>0</v>
      </c>
      <c r="R55" s="197">
        <f t="shared" si="15"/>
        <v>0</v>
      </c>
      <c r="S55" s="198">
        <f t="shared" si="15"/>
        <v>0</v>
      </c>
      <c r="T55" s="199">
        <f>SUM(T44:T54)</f>
        <v>0</v>
      </c>
      <c r="U55" s="187"/>
    </row>
    <row r="58" spans="2:21" ht="15" customHeight="1">
      <c r="D58" s="39"/>
      <c r="E58" s="39"/>
      <c r="F58" s="39"/>
      <c r="G58" s="39"/>
      <c r="H58" s="39"/>
      <c r="I58" s="39"/>
      <c r="J58" s="39"/>
      <c r="K58" s="39"/>
      <c r="N58" s="39"/>
      <c r="O58" s="39"/>
      <c r="P58" s="39"/>
      <c r="Q58" s="39"/>
      <c r="R58" s="39"/>
      <c r="S58" s="39"/>
      <c r="T58" s="39"/>
      <c r="U58" s="39"/>
    </row>
    <row r="61" spans="2:21" ht="15" customHeight="1">
      <c r="C61" s="56"/>
      <c r="M61" s="56"/>
    </row>
    <row r="67" spans="3:21" ht="15" customHeight="1">
      <c r="D67" s="39"/>
      <c r="E67" s="39"/>
      <c r="F67" s="39"/>
      <c r="G67" s="39"/>
      <c r="H67" s="39"/>
      <c r="I67" s="39"/>
      <c r="J67" s="39"/>
      <c r="K67" s="39"/>
      <c r="N67" s="39"/>
      <c r="O67" s="39"/>
      <c r="P67" s="39"/>
      <c r="Q67" s="39"/>
      <c r="R67" s="39"/>
      <c r="S67" s="39"/>
      <c r="T67" s="39"/>
      <c r="U67" s="39"/>
    </row>
    <row r="70" spans="3:21" ht="15" customHeight="1">
      <c r="C70" s="56"/>
      <c r="M70" s="56"/>
    </row>
    <row r="84" spans="4:21" ht="15" customHeight="1">
      <c r="F84" s="57"/>
      <c r="G84" s="56"/>
      <c r="H84" s="35"/>
      <c r="I84" s="35"/>
      <c r="J84" s="35"/>
      <c r="K84" s="35"/>
      <c r="P84" s="57"/>
      <c r="Q84" s="56"/>
      <c r="R84" s="35"/>
      <c r="S84" s="35"/>
      <c r="T84" s="35"/>
      <c r="U84" s="35"/>
    </row>
    <row r="85" spans="4:21" ht="15" customHeight="1">
      <c r="D85" s="58"/>
      <c r="E85" s="58"/>
      <c r="F85" s="57"/>
      <c r="G85" s="42"/>
      <c r="H85" s="42"/>
      <c r="I85" s="42"/>
      <c r="J85" s="42"/>
      <c r="K85" s="42"/>
      <c r="N85" s="58"/>
      <c r="O85" s="58"/>
      <c r="P85" s="57"/>
      <c r="Q85" s="42"/>
      <c r="R85" s="42"/>
      <c r="S85" s="42"/>
      <c r="T85" s="42"/>
      <c r="U85" s="42"/>
    </row>
    <row r="86" spans="4:21" ht="15" customHeight="1">
      <c r="D86" s="59"/>
      <c r="E86" s="59"/>
      <c r="F86" s="60"/>
      <c r="G86" s="60"/>
      <c r="H86" s="60"/>
      <c r="I86" s="60"/>
      <c r="J86" s="60"/>
      <c r="K86" s="60"/>
      <c r="N86" s="59"/>
      <c r="O86" s="59"/>
      <c r="P86" s="60"/>
      <c r="Q86" s="60"/>
      <c r="R86" s="60"/>
      <c r="S86" s="60"/>
      <c r="T86" s="60"/>
      <c r="U86" s="60"/>
    </row>
    <row r="87" spans="4:21" ht="15" customHeight="1">
      <c r="D87" s="58"/>
      <c r="E87" s="58"/>
      <c r="F87" s="61"/>
      <c r="G87" s="62"/>
      <c r="H87" s="62"/>
      <c r="I87" s="62"/>
      <c r="J87" s="62"/>
      <c r="K87" s="62"/>
      <c r="N87" s="58"/>
      <c r="O87" s="58"/>
      <c r="P87" s="61"/>
      <c r="Q87" s="62"/>
      <c r="R87" s="62"/>
      <c r="S87" s="62"/>
      <c r="T87" s="62"/>
      <c r="U87" s="62"/>
    </row>
    <row r="88" spans="4:21" ht="15" customHeight="1">
      <c r="D88" s="58"/>
      <c r="E88" s="63"/>
      <c r="F88" s="62"/>
      <c r="G88" s="62"/>
      <c r="H88" s="62"/>
      <c r="I88" s="62"/>
      <c r="J88" s="62"/>
      <c r="K88" s="62"/>
      <c r="N88" s="58"/>
      <c r="O88" s="63"/>
      <c r="P88" s="62"/>
      <c r="Q88" s="62"/>
      <c r="R88" s="62"/>
      <c r="S88" s="62"/>
      <c r="T88" s="62"/>
      <c r="U88" s="62"/>
    </row>
    <row r="89" spans="4:21" ht="15" customHeight="1">
      <c r="D89" s="58"/>
      <c r="E89" s="63"/>
      <c r="F89" s="62"/>
      <c r="G89" s="62"/>
      <c r="H89" s="62"/>
      <c r="I89" s="62"/>
      <c r="J89" s="62"/>
      <c r="K89" s="62"/>
      <c r="N89" s="58"/>
      <c r="O89" s="63"/>
      <c r="P89" s="62"/>
      <c r="Q89" s="62"/>
      <c r="R89" s="62"/>
      <c r="S89" s="62"/>
      <c r="T89" s="62"/>
      <c r="U89" s="62"/>
    </row>
    <row r="90" spans="4:21" ht="15" customHeight="1">
      <c r="D90" s="58"/>
      <c r="E90" s="63"/>
      <c r="F90" s="62"/>
      <c r="G90" s="62"/>
      <c r="H90" s="62"/>
      <c r="I90" s="62"/>
      <c r="J90" s="62"/>
      <c r="K90" s="62"/>
      <c r="N90" s="58"/>
      <c r="O90" s="63"/>
      <c r="P90" s="62"/>
      <c r="Q90" s="62"/>
      <c r="R90" s="62"/>
      <c r="S90" s="62"/>
      <c r="T90" s="62"/>
      <c r="U90" s="62"/>
    </row>
    <row r="91" spans="4:21" ht="15" customHeight="1">
      <c r="D91" s="58"/>
      <c r="E91" s="63"/>
      <c r="F91" s="62"/>
      <c r="G91" s="62"/>
      <c r="H91" s="62"/>
      <c r="I91" s="62"/>
      <c r="J91" s="62"/>
      <c r="K91" s="62"/>
      <c r="N91" s="58"/>
      <c r="O91" s="63"/>
      <c r="P91" s="62"/>
      <c r="Q91" s="62"/>
      <c r="R91" s="62"/>
      <c r="S91" s="62"/>
      <c r="T91" s="62"/>
      <c r="U91" s="62"/>
    </row>
    <row r="92" spans="4:21" ht="15" customHeight="1">
      <c r="D92" s="58"/>
      <c r="E92" s="63"/>
      <c r="F92" s="62"/>
      <c r="G92" s="62"/>
      <c r="H92" s="62"/>
      <c r="I92" s="62"/>
      <c r="J92" s="62"/>
      <c r="K92" s="62"/>
      <c r="N92" s="58"/>
      <c r="O92" s="63"/>
      <c r="P92" s="62"/>
      <c r="Q92" s="62"/>
      <c r="R92" s="62"/>
      <c r="S92" s="62"/>
      <c r="T92" s="62"/>
      <c r="U92" s="62"/>
    </row>
    <row r="93" spans="4:21" ht="15" customHeight="1">
      <c r="D93" s="58"/>
      <c r="E93" s="63"/>
      <c r="F93" s="62"/>
      <c r="G93" s="62"/>
      <c r="H93" s="62"/>
      <c r="I93" s="62"/>
      <c r="J93" s="62"/>
      <c r="K93" s="62"/>
      <c r="N93" s="58"/>
      <c r="O93" s="63"/>
      <c r="P93" s="62"/>
      <c r="Q93" s="62"/>
      <c r="R93" s="62"/>
      <c r="S93" s="62"/>
      <c r="T93" s="62"/>
      <c r="U93" s="62"/>
    </row>
    <row r="94" spans="4:21" ht="15" customHeight="1">
      <c r="D94" s="58"/>
      <c r="E94" s="63"/>
      <c r="F94" s="62"/>
      <c r="G94" s="62"/>
      <c r="H94" s="62"/>
      <c r="I94" s="62"/>
      <c r="J94" s="62"/>
      <c r="K94" s="62"/>
      <c r="N94" s="58"/>
      <c r="O94" s="63"/>
      <c r="P94" s="62"/>
      <c r="Q94" s="62"/>
      <c r="R94" s="62"/>
      <c r="S94" s="62"/>
      <c r="T94" s="62"/>
      <c r="U94" s="62"/>
    </row>
    <row r="95" spans="4:21" ht="15" customHeight="1">
      <c r="D95" s="58"/>
      <c r="E95" s="63"/>
      <c r="F95" s="62"/>
      <c r="G95" s="62"/>
      <c r="H95" s="62"/>
      <c r="I95" s="62"/>
      <c r="J95" s="62"/>
      <c r="K95" s="62"/>
      <c r="N95" s="58"/>
      <c r="O95" s="63"/>
      <c r="P95" s="62"/>
      <c r="Q95" s="62"/>
      <c r="R95" s="62"/>
      <c r="S95" s="62"/>
      <c r="T95" s="62"/>
      <c r="U95" s="62"/>
    </row>
    <row r="96" spans="4:21" ht="15" customHeight="1">
      <c r="D96" s="64"/>
      <c r="E96" s="64"/>
      <c r="F96" s="65"/>
      <c r="G96" s="65"/>
      <c r="H96" s="66"/>
      <c r="I96" s="65"/>
      <c r="J96" s="65"/>
      <c r="K96" s="65"/>
      <c r="N96" s="64"/>
      <c r="O96" s="64"/>
      <c r="P96" s="65"/>
      <c r="Q96" s="65"/>
      <c r="R96" s="66"/>
      <c r="S96" s="65"/>
      <c r="T96" s="65"/>
      <c r="U96" s="65"/>
    </row>
    <row r="100" spans="4:21" ht="15" customHeight="1">
      <c r="F100" s="67"/>
      <c r="G100" s="68"/>
      <c r="H100" s="68"/>
      <c r="I100" s="68"/>
      <c r="J100" s="68"/>
      <c r="K100" s="68"/>
      <c r="P100" s="67"/>
      <c r="Q100" s="68"/>
      <c r="R100" s="68"/>
      <c r="S100" s="68"/>
      <c r="T100" s="68"/>
      <c r="U100" s="68"/>
    </row>
    <row r="101" spans="4:21" ht="15" customHeight="1">
      <c r="F101" s="57"/>
      <c r="G101" s="56"/>
      <c r="H101" s="35"/>
      <c r="I101" s="35"/>
      <c r="J101" s="35"/>
      <c r="K101" s="35"/>
      <c r="P101" s="57"/>
      <c r="Q101" s="56"/>
      <c r="R101" s="35"/>
      <c r="S101" s="35"/>
      <c r="T101" s="35"/>
      <c r="U101" s="35"/>
    </row>
    <row r="102" spans="4:21" ht="15" customHeight="1">
      <c r="D102" s="58"/>
      <c r="E102" s="58"/>
      <c r="F102" s="57"/>
      <c r="G102" s="42"/>
      <c r="H102" s="42"/>
      <c r="I102" s="42"/>
      <c r="J102" s="42"/>
      <c r="K102" s="42"/>
      <c r="N102" s="58"/>
      <c r="O102" s="58"/>
      <c r="P102" s="57"/>
      <c r="Q102" s="42"/>
      <c r="R102" s="42"/>
      <c r="S102" s="42"/>
      <c r="T102" s="42"/>
      <c r="U102" s="42"/>
    </row>
    <row r="103" spans="4:21" ht="15" customHeight="1">
      <c r="D103" s="59"/>
      <c r="E103" s="59"/>
      <c r="F103" s="60"/>
      <c r="G103" s="60"/>
      <c r="H103" s="60"/>
      <c r="I103" s="60"/>
      <c r="J103" s="60"/>
      <c r="K103" s="60"/>
      <c r="N103" s="59"/>
      <c r="O103" s="59"/>
      <c r="P103" s="60"/>
      <c r="Q103" s="60"/>
      <c r="R103" s="60"/>
      <c r="S103" s="60"/>
      <c r="T103" s="60"/>
      <c r="U103" s="60"/>
    </row>
    <row r="104" spans="4:21" ht="15" customHeight="1">
      <c r="D104" s="58"/>
      <c r="E104" s="58"/>
      <c r="F104" s="61"/>
      <c r="G104" s="62"/>
      <c r="H104" s="62"/>
      <c r="I104" s="62"/>
      <c r="J104" s="62"/>
      <c r="K104" s="62"/>
      <c r="N104" s="58"/>
      <c r="O104" s="58"/>
      <c r="P104" s="61"/>
      <c r="Q104" s="62"/>
      <c r="R104" s="62"/>
      <c r="S104" s="62"/>
      <c r="T104" s="62"/>
      <c r="U104" s="62"/>
    </row>
    <row r="105" spans="4:21" ht="15" customHeight="1">
      <c r="D105" s="58"/>
      <c r="E105" s="63"/>
      <c r="F105" s="62"/>
      <c r="G105" s="62"/>
      <c r="H105" s="62"/>
      <c r="I105" s="62"/>
      <c r="J105" s="62"/>
      <c r="K105" s="62"/>
      <c r="N105" s="58"/>
      <c r="O105" s="63"/>
      <c r="P105" s="62"/>
      <c r="Q105" s="62"/>
      <c r="R105" s="62"/>
      <c r="S105" s="62"/>
      <c r="T105" s="62"/>
      <c r="U105" s="62"/>
    </row>
    <row r="106" spans="4:21" ht="15" customHeight="1">
      <c r="D106" s="58"/>
      <c r="E106" s="63"/>
      <c r="F106" s="62"/>
      <c r="G106" s="62"/>
      <c r="H106" s="62"/>
      <c r="I106" s="62"/>
      <c r="J106" s="62"/>
      <c r="K106" s="62"/>
      <c r="N106" s="58"/>
      <c r="O106" s="63"/>
      <c r="P106" s="62"/>
      <c r="Q106" s="62"/>
      <c r="R106" s="62"/>
      <c r="S106" s="62"/>
      <c r="T106" s="62"/>
      <c r="U106" s="62"/>
    </row>
    <row r="107" spans="4:21" ht="15" customHeight="1">
      <c r="D107" s="58"/>
      <c r="E107" s="63"/>
      <c r="F107" s="62"/>
      <c r="G107" s="62"/>
      <c r="H107" s="62"/>
      <c r="I107" s="62"/>
      <c r="J107" s="62"/>
      <c r="K107" s="62"/>
      <c r="N107" s="58"/>
      <c r="O107" s="63"/>
      <c r="P107" s="62"/>
      <c r="Q107" s="62"/>
      <c r="R107" s="62"/>
      <c r="S107" s="62"/>
      <c r="T107" s="62"/>
      <c r="U107" s="62"/>
    </row>
    <row r="108" spans="4:21" ht="15" customHeight="1">
      <c r="D108" s="58"/>
      <c r="E108" s="63"/>
      <c r="F108" s="62"/>
      <c r="G108" s="62"/>
      <c r="H108" s="62"/>
      <c r="I108" s="62"/>
      <c r="J108" s="62"/>
      <c r="K108" s="62"/>
      <c r="N108" s="58"/>
      <c r="O108" s="63"/>
      <c r="P108" s="62"/>
      <c r="Q108" s="62"/>
      <c r="R108" s="62"/>
      <c r="S108" s="62"/>
      <c r="T108" s="62"/>
      <c r="U108" s="62"/>
    </row>
    <row r="109" spans="4:21" ht="15" customHeight="1">
      <c r="D109" s="58"/>
      <c r="E109" s="63"/>
      <c r="F109" s="62"/>
      <c r="G109" s="62"/>
      <c r="H109" s="62"/>
      <c r="I109" s="62"/>
      <c r="J109" s="62"/>
      <c r="K109" s="62"/>
      <c r="N109" s="58"/>
      <c r="O109" s="63"/>
      <c r="P109" s="62"/>
      <c r="Q109" s="62"/>
      <c r="R109" s="62"/>
      <c r="S109" s="62"/>
      <c r="T109" s="62"/>
      <c r="U109" s="62"/>
    </row>
    <row r="110" spans="4:21" ht="15" customHeight="1">
      <c r="D110" s="58"/>
      <c r="E110" s="63"/>
      <c r="F110" s="62"/>
      <c r="G110" s="62"/>
      <c r="H110" s="62"/>
      <c r="I110" s="62"/>
      <c r="J110" s="62"/>
      <c r="K110" s="62"/>
      <c r="N110" s="58"/>
      <c r="O110" s="63"/>
      <c r="P110" s="62"/>
      <c r="Q110" s="62"/>
      <c r="R110" s="62"/>
      <c r="S110" s="62"/>
      <c r="T110" s="62"/>
      <c r="U110" s="62"/>
    </row>
    <row r="111" spans="4:21" ht="15" customHeight="1">
      <c r="D111" s="58"/>
      <c r="E111" s="63"/>
      <c r="F111" s="62"/>
      <c r="G111" s="62"/>
      <c r="H111" s="62"/>
      <c r="I111" s="62"/>
      <c r="J111" s="62"/>
      <c r="K111" s="62"/>
      <c r="N111" s="58"/>
      <c r="O111" s="63"/>
      <c r="P111" s="62"/>
      <c r="Q111" s="62"/>
      <c r="R111" s="62"/>
      <c r="S111" s="62"/>
      <c r="T111" s="62"/>
      <c r="U111" s="62"/>
    </row>
    <row r="112" spans="4:21" ht="15" customHeight="1">
      <c r="D112" s="58"/>
      <c r="E112" s="63"/>
      <c r="F112" s="62"/>
      <c r="G112" s="62"/>
      <c r="H112" s="62"/>
      <c r="I112" s="62"/>
      <c r="J112" s="62"/>
      <c r="K112" s="62"/>
      <c r="N112" s="58"/>
      <c r="O112" s="63"/>
      <c r="P112" s="62"/>
      <c r="Q112" s="62"/>
      <c r="R112" s="62"/>
      <c r="S112" s="62"/>
      <c r="T112" s="62"/>
      <c r="U112" s="62"/>
    </row>
    <row r="113" spans="4:21" ht="15" customHeight="1">
      <c r="D113" s="64"/>
      <c r="E113" s="64"/>
      <c r="F113" s="65"/>
      <c r="G113" s="65"/>
      <c r="H113" s="66"/>
      <c r="I113" s="65"/>
      <c r="J113" s="65"/>
      <c r="K113" s="65"/>
      <c r="N113" s="64"/>
      <c r="O113" s="64"/>
      <c r="P113" s="65"/>
      <c r="Q113" s="65"/>
      <c r="R113" s="66"/>
      <c r="S113" s="65"/>
      <c r="T113" s="65"/>
      <c r="U113" s="65"/>
    </row>
    <row r="115" spans="4:21" ht="15" customHeight="1">
      <c r="D115" s="69"/>
      <c r="N115" s="69"/>
    </row>
  </sheetData>
  <mergeCells count="20">
    <mergeCell ref="E11:F12"/>
    <mergeCell ref="G11:I12"/>
    <mergeCell ref="E14:F14"/>
    <mergeCell ref="H14:I14"/>
    <mergeCell ref="G6:G7"/>
    <mergeCell ref="H6:K6"/>
    <mergeCell ref="H7:K7"/>
    <mergeCell ref="H9:K9"/>
    <mergeCell ref="O14:P14"/>
    <mergeCell ref="I2:K3"/>
    <mergeCell ref="S2:U3"/>
    <mergeCell ref="R9:U9"/>
    <mergeCell ref="O11:P12"/>
    <mergeCell ref="Q11:S12"/>
    <mergeCell ref="R14:S14"/>
    <mergeCell ref="Q6:Q7"/>
    <mergeCell ref="R8:S8"/>
    <mergeCell ref="R6:U6"/>
    <mergeCell ref="R7:U7"/>
    <mergeCell ref="H8:I8"/>
  </mergeCells>
  <phoneticPr fontId="1"/>
  <pageMargins left="0.46" right="0.43" top="0.75" bottom="0.51" header="0.3" footer="0.3"/>
  <pageSetup paperSize="9" scale="98" orientation="portrait" r:id="rId1"/>
  <colBreaks count="1" manualBreakCount="1">
    <brk id="11" min="1" max="5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情報シート</vt:lpstr>
      <vt:lpstr>R7　航空　</vt:lpstr>
      <vt:lpstr>R7 航路</vt:lpstr>
      <vt:lpstr>航路　割引一覧</vt:lpstr>
      <vt:lpstr>実績　算出シート　 (6コース) </vt:lpstr>
      <vt:lpstr>様式5　実績</vt:lpstr>
      <vt:lpstr>別記　1　実績書</vt:lpstr>
      <vt:lpstr>様式7　請求書</vt:lpstr>
      <vt:lpstr>販売状況調査</vt:lpstr>
      <vt:lpstr>'R7　航空　'!Print_Area</vt:lpstr>
      <vt:lpstr>'R7 航路'!Print_Area</vt:lpstr>
      <vt:lpstr>'航路　割引一覧'!Print_Area</vt:lpstr>
      <vt:lpstr>'実績　算出シート　 (6コース) '!Print_Area</vt:lpstr>
      <vt:lpstr>情報シート!Print_Area</vt:lpstr>
      <vt:lpstr>販売状況調査!Print_Area</vt:lpstr>
      <vt:lpstr>'別記　1　実績書'!Print_Area</vt:lpstr>
      <vt:lpstr>'様式5　実績'!Print_Area</vt:lpstr>
      <vt:lpstr>'様式7　請求書'!Print_Area</vt:lpstr>
      <vt:lpstr>'R7 航路'!Print_Titles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2025-03-17T04:57:28Z</cp:lastPrinted>
  <dcterms:created xsi:type="dcterms:W3CDTF">2020-02-10T04:05:08Z</dcterms:created>
  <dcterms:modified xsi:type="dcterms:W3CDTF">2025-03-25T04:12:18Z</dcterms:modified>
</cp:coreProperties>
</file>